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85" windowHeight="5025" activeTab="2"/>
  </bookViews>
  <sheets>
    <sheet name="湖南农业大学日常管理检查结果汇总表" sheetId="1" r:id="rId1"/>
    <sheet name="附表一" sheetId="2" r:id="rId2"/>
    <sheet name="附表二" sheetId="3" r:id="rId3"/>
    <sheet name="附表三" sheetId="4" r:id="rId4"/>
  </sheets>
  <definedNames>
    <definedName name="表一">附表一!$1:$65536</definedName>
    <definedName name="二">附表二!#REF!</definedName>
    <definedName name="附表二">附表二!$1:$65536</definedName>
    <definedName name="附表一">附表一!$1:$65536</definedName>
    <definedName name="湖南农业大学学生日常学习检查得分周汇总_2017春季学期第二周">附表一!$1:$65536</definedName>
    <definedName name="湖南农业大学学生文明宿舍检查_2017年春季学期第一周">附表二!#REF!</definedName>
    <definedName name="一">附表一!#REF!</definedName>
  </definedNames>
  <calcPr calcId="144525"/>
</workbook>
</file>

<file path=xl/sharedStrings.xml><?xml version="1.0" encoding="utf-8"?>
<sst xmlns="http://schemas.openxmlformats.org/spreadsheetml/2006/main" count="126">
  <si>
    <t>湖南农业大学学生日常管理检查结果汇总表（2018年春季学期第十二周）</t>
  </si>
  <si>
    <t>学院</t>
  </si>
  <si>
    <t>文明宿舍创建</t>
  </si>
  <si>
    <t>日常学习</t>
  </si>
  <si>
    <t>总分</t>
  </si>
  <si>
    <t>排名</t>
  </si>
  <si>
    <t>早起率</t>
  </si>
  <si>
    <t>抽检合格率</t>
  </si>
  <si>
    <t>晚归、不归检查</t>
  </si>
  <si>
    <t xml:space="preserve">学院工作考核 </t>
  </si>
  <si>
    <t>早自习出勤率</t>
  </si>
  <si>
    <t>核定到课率</t>
  </si>
  <si>
    <t>课堂请假率</t>
  </si>
  <si>
    <t>课堂违纪率</t>
  </si>
  <si>
    <t>晚自习检查</t>
  </si>
  <si>
    <t>动科</t>
  </si>
  <si>
    <t>动医</t>
  </si>
  <si>
    <t>工学</t>
  </si>
  <si>
    <t>公法</t>
  </si>
  <si>
    <t>国际</t>
  </si>
  <si>
    <t>教育</t>
  </si>
  <si>
    <t>经济</t>
  </si>
  <si>
    <t>理学</t>
  </si>
  <si>
    <t>农学</t>
  </si>
  <si>
    <t>商学</t>
  </si>
  <si>
    <t>生科</t>
  </si>
  <si>
    <t>食科</t>
  </si>
  <si>
    <t>体艺</t>
  </si>
  <si>
    <t>外语</t>
  </si>
  <si>
    <t>信息</t>
  </si>
  <si>
    <t>园艺</t>
  </si>
  <si>
    <t>植保</t>
  </si>
  <si>
    <t>资环</t>
  </si>
  <si>
    <t>湖南农业大学学生日常学习检查得分周汇总（2018年春季学期第十二周）</t>
  </si>
  <si>
    <t>早自习检查(10分)</t>
  </si>
  <si>
    <t>课堂检查（70分）</t>
  </si>
  <si>
    <t>晚自习检查（20分）</t>
  </si>
  <si>
    <t>出勤率</t>
  </si>
  <si>
    <t>出勤得分</t>
  </si>
  <si>
    <t>违纪人次</t>
  </si>
  <si>
    <t>违纪率</t>
  </si>
  <si>
    <t>应到人次</t>
  </si>
  <si>
    <t>核定到课人次</t>
  </si>
  <si>
    <t>核定请假人次</t>
  </si>
  <si>
    <t>核定请假率</t>
  </si>
  <si>
    <t>课堂违纪人次</t>
  </si>
  <si>
    <t>课堂迟到率</t>
  </si>
  <si>
    <t>课堂检查总分</t>
  </si>
  <si>
    <t>得分</t>
  </si>
  <si>
    <t>备注</t>
  </si>
  <si>
    <t>周一金岸3栋113一人游戏</t>
  </si>
  <si>
    <t>周一金岸2栋308一人游戏</t>
  </si>
  <si>
    <t>周一芷兰8栋513一人游戏</t>
  </si>
  <si>
    <t>周一东湖6栋310一人游戏</t>
  </si>
  <si>
    <t>周一芷兰7栋304一人游戏</t>
  </si>
  <si>
    <t>周三金岸7栋330两人游戏</t>
  </si>
  <si>
    <t>全校汇总</t>
  </si>
  <si>
    <t>注：</t>
  </si>
  <si>
    <t>1、核定到课率=（核定到课人次+核定请假人次）/院报应到人次；课堂检查总分=核定到课率*70分。</t>
  </si>
  <si>
    <t>2、课堂迟到率，违纪率在年终总结时统一计算。</t>
  </si>
  <si>
    <t>3、早自习出勤得分=出勤率*10分；早自习违纪率在年终总结时统一计算。</t>
  </si>
  <si>
    <t xml:space="preserve">     湖南农业大学学生文明宿舍检查（2018年春季学期第十二周）</t>
  </si>
  <si>
    <t>早起检查(30分)</t>
  </si>
  <si>
    <t>寝室内务检查（50分）</t>
  </si>
  <si>
    <t>晚归、不归检查（10分）</t>
  </si>
  <si>
    <t>学院工作考核 (10分)</t>
  </si>
  <si>
    <t>抽检人数</t>
  </si>
  <si>
    <t>未早起人数</t>
  </si>
  <si>
    <t>院队普查寝室数</t>
  </si>
  <si>
    <t>院队普查合格数</t>
  </si>
  <si>
    <t>院队普查合格率</t>
  </si>
  <si>
    <t>校队抽查寝室数</t>
  </si>
  <si>
    <t>校队抽查合格寝室数</t>
  </si>
  <si>
    <t>校队抽查合格率</t>
  </si>
  <si>
    <t>总合格率</t>
  </si>
  <si>
    <t>大一、大二内务得分</t>
  </si>
  <si>
    <t>大三、大四内务得分</t>
  </si>
  <si>
    <t>金岸7栋507拒检</t>
  </si>
  <si>
    <t>芷兰7栋103寝室一人未早起</t>
  </si>
  <si>
    <t>金岸7栋434两人未早起</t>
  </si>
  <si>
    <t>1、早起检查过程中，按未早起人数1分/人，拒检寝室间数3分/间，无院队跟检次数3分/次进行扣分；</t>
  </si>
  <si>
    <t>2、寝室内务检查过程中，按不合格寝室间数1分/间，拒检寝室间数5分/间扣分进行扣分，无院队跟检次数5分/次进行扣分；</t>
  </si>
  <si>
    <t>3、学院考核详见附表二</t>
  </si>
  <si>
    <t>4、大一、大二内务得分统一于月汇总计算。</t>
  </si>
  <si>
    <t>第十二周院队综合考核表（2018年春季学期第十二周）</t>
  </si>
  <si>
    <t>日常（5分）</t>
  </si>
  <si>
    <t>活动(40分）</t>
  </si>
  <si>
    <t>宣传（5分）</t>
  </si>
  <si>
    <t>十分制</t>
  </si>
  <si>
    <t>学院检查</t>
  </si>
  <si>
    <t>材料上交</t>
  </si>
  <si>
    <t>会议出席</t>
  </si>
  <si>
    <t>文明寝室天天秀(5分）</t>
  </si>
  <si>
    <t>文明周周行（30分)</t>
  </si>
  <si>
    <t>教学楼文明倡导（5分）</t>
  </si>
  <si>
    <t>动科院</t>
  </si>
  <si>
    <t>请假汇总迟交，早自习检查表迟交（学习部）</t>
  </si>
  <si>
    <t>动医院</t>
  </si>
  <si>
    <t>工学院</t>
  </si>
  <si>
    <t>公法院</t>
  </si>
  <si>
    <t>周四九教大门课堂文明督导迟到</t>
  </si>
  <si>
    <t>国际院</t>
  </si>
  <si>
    <t>周四十教北门未穿队服（学习部）</t>
  </si>
  <si>
    <t>教育院</t>
  </si>
  <si>
    <t>经济院</t>
  </si>
  <si>
    <t>理学院</t>
  </si>
  <si>
    <t>农学院</t>
  </si>
  <si>
    <t>商学院</t>
  </si>
  <si>
    <t>生科院</t>
  </si>
  <si>
    <t>周五七教大门课堂文明督导迟到</t>
  </si>
  <si>
    <t>食科院</t>
  </si>
  <si>
    <t>体艺院</t>
  </si>
  <si>
    <t>课堂检查表电子档迟交，请假汇总表电子档未交，早自习检查表电子档迟交，查课计划表电子档迟交（学习部）</t>
  </si>
  <si>
    <t>外语院</t>
  </si>
  <si>
    <t>信息院</t>
  </si>
  <si>
    <t>园艺院</t>
  </si>
  <si>
    <t>植保院</t>
  </si>
  <si>
    <t>资环院</t>
  </si>
  <si>
    <t>周五九教大门课堂文明督导迟到</t>
  </si>
  <si>
    <t>1、学院检查：院队正常开展各项自我检查2分、自我检查出现问题每次-0.5分，每周对检查有创新型改动（如开展无手机课堂等）上报校队经审核通过+0.5分、取得良好效果再+0.5分，本项满分2分加满为止。</t>
  </si>
  <si>
    <t>2、上交材料：院队每周按校队要求按时上交材料得1分，迟交每次扣0.5、未交每次扣1分，满分1分扣完为止。</t>
  </si>
  <si>
    <t>3、出席会议：院队每周按校队要求按时出席会议得1分，无故代替、无故迟到每次扣0.5分、无故缺勤每次扣1分，满分1分扣完为止。</t>
  </si>
  <si>
    <t xml:space="preserve">4、文明寝室天天秀：本项活动为加分项不参与不得分，参与则按以下评分标准给分（1）每篇微博最多可得4分：含内务分3分:A等：内务达到要求3分、B等：内务基本达到要求2分、C等：内务合格1分、D等：内务不合格0分；微博含其他有意义内容可得一分，无内务照片微博不得分。学院得分=微博总得分/学院寝室数。加分项：学院每周通过学院官方微信推送院文明寝室进行宣传表彰可得1分。
</t>
  </si>
  <si>
    <t xml:space="preserve">5、文明周周行：（1）组织（70分）：
①基础分30分，为考勤分。考勤分=30*（实到人数/应到人数）。
②完成分30分，根据是否达到活动目的得出相应分数。
③加分项10分，活动主题是否鲜明，活动方式是否新颖对学院做出相应加分。
（2）宣传（30分）
①基础分10分，根据校队对于当周工作推进计划，对于该项活动进行各种形式的前期宣传并进行相应的报名以及动员工作，必须在本学院的官方微信或微博发布活动宣传。
②加分项20分，此项必须要有网页截屏证明才能加分，必须在周六中午12:00之前提供材料，院队负责人及时将截屏发给校队联系人。运用多种方式进行宣传工作，具体为：凡投稿至校外主流媒体（如中国青年网等），通过审核并发表者每篇加10分，投稿至学生在线、湘农青年网并通过发表每篇加7分，在本学院的官方微信或微博发布活动者每条加3分，其他有特色的宣传方式可酌情加分。
</t>
  </si>
  <si>
    <t>6、教学楼文明倡导：校队每周安排学院进行教学楼执勤，学院迟到1次扣0.5分、缺勤1次扣1分，满分5分扣完为止；（如学院自我组织开展课堂文明倡导活动上报校队经审核通过+0.5分、取得良好效果+0.5分，本项得分于学院检查项加分）。</t>
  </si>
  <si>
    <t>7、微信加分：院队本周推送关于督导队各项活动相关微信+0.5分，院队所发表微信一经被校队采用每篇+0.5分，本项满分2分加满为止。</t>
  </si>
</sst>
</file>

<file path=xl/styles.xml><?xml version="1.0" encoding="utf-8"?>
<styleSheet xmlns="http://schemas.openxmlformats.org/spreadsheetml/2006/main">
  <numFmts count="10">
    <numFmt numFmtId="176" formatCode="0.00_);[Red]\(0.00\)"/>
    <numFmt numFmtId="44" formatCode="_ &quot;￥&quot;* #,##0.00_ ;_ &quot;￥&quot;* \-#,##0.00_ ;_ &quot;￥&quot;* &quot;-&quot;??_ ;_ @_ "/>
    <numFmt numFmtId="177" formatCode="0.00_ "/>
    <numFmt numFmtId="178" formatCode="0.0_ "/>
    <numFmt numFmtId="179" formatCode="0_ "/>
    <numFmt numFmtId="42" formatCode="_ &quot;￥&quot;* #,##0_ ;_ &quot;￥&quot;* \-#,##0_ ;_ &quot;￥&quot;* &quot;-&quot;_ ;_ @_ "/>
    <numFmt numFmtId="43" formatCode="_ * #,##0.00_ ;_ * \-#,##0.00_ ;_ * &quot;-&quot;??_ ;_ @_ "/>
    <numFmt numFmtId="41" formatCode="_ * #,##0_ ;_ * \-#,##0_ ;_ * &quot;-&quot;_ ;_ @_ "/>
    <numFmt numFmtId="180" formatCode="#\ ?/?"/>
    <numFmt numFmtId="181" formatCode="0.0_);[Red]\(0.0\)"/>
  </numFmts>
  <fonts count="47">
    <font>
      <sz val="11"/>
      <name val="宋体"/>
      <charset val="134"/>
    </font>
    <font>
      <sz val="14"/>
      <color rgb="FFFF0000"/>
      <name val="宋体"/>
      <charset val="134"/>
    </font>
    <font>
      <b/>
      <sz val="16"/>
      <color rgb="FF000000"/>
      <name val="黑体"/>
      <charset val="134"/>
    </font>
    <font>
      <b/>
      <sz val="12"/>
      <color rgb="FF000000"/>
      <name val="宋体"/>
      <charset val="134"/>
    </font>
    <font>
      <b/>
      <sz val="11"/>
      <color rgb="FF000000"/>
      <name val="宋体"/>
      <charset val="134"/>
    </font>
    <font>
      <sz val="11"/>
      <color rgb="FF000000"/>
      <name val="宋体"/>
      <charset val="134"/>
    </font>
    <font>
      <sz val="10"/>
      <name val="黑体"/>
      <charset val="134"/>
    </font>
    <font>
      <sz val="11"/>
      <color indexed="8"/>
      <name val="宋体"/>
      <charset val="134"/>
    </font>
    <font>
      <b/>
      <sz val="11"/>
      <name val="黑体"/>
      <charset val="134"/>
    </font>
    <font>
      <b/>
      <sz val="11"/>
      <color rgb="FF000000"/>
      <name val="黑体"/>
      <charset val="134"/>
    </font>
    <font>
      <b/>
      <sz val="11"/>
      <name val="宋体"/>
      <charset val="134"/>
    </font>
    <font>
      <sz val="11"/>
      <color rgb="FFFF0000"/>
      <name val="宋体"/>
      <charset val="134"/>
    </font>
    <font>
      <b/>
      <sz val="12"/>
      <color rgb="FF000000"/>
      <name val="黑体"/>
      <charset val="134"/>
    </font>
    <font>
      <b/>
      <sz val="12"/>
      <name val="黑体"/>
      <charset val="134"/>
    </font>
    <font>
      <sz val="12"/>
      <name val="宋体"/>
      <charset val="134"/>
    </font>
    <font>
      <sz val="12"/>
      <color theme="1"/>
      <name val="宋体"/>
      <charset val="134"/>
    </font>
    <font>
      <sz val="12"/>
      <color indexed="8"/>
      <name val="宋体"/>
      <charset val="134"/>
    </font>
    <font>
      <sz val="10"/>
      <color rgb="FF000000"/>
      <name val="宋体"/>
      <charset val="134"/>
    </font>
    <font>
      <sz val="12"/>
      <color theme="1"/>
      <name val="宋体"/>
      <charset val="134"/>
      <scheme val="minor"/>
    </font>
    <font>
      <sz val="11"/>
      <color theme="1"/>
      <name val="宋体"/>
      <charset val="134"/>
    </font>
    <font>
      <sz val="12"/>
      <color rgb="FF000000"/>
      <name val="宋体"/>
      <charset val="134"/>
    </font>
    <font>
      <sz val="10"/>
      <name val="宋体"/>
      <charset val="134"/>
    </font>
    <font>
      <sz val="11"/>
      <color rgb="FF000000"/>
      <name val="微软雅黑"/>
      <charset val="134"/>
    </font>
    <font>
      <b/>
      <sz val="16"/>
      <color rgb="FF000000"/>
      <name val="宋体"/>
      <charset val="134"/>
    </font>
    <font>
      <b/>
      <sz val="14"/>
      <color rgb="FF000000"/>
      <name val="宋体"/>
      <charset val="134"/>
    </font>
    <font>
      <sz val="14"/>
      <color rgb="FF000000"/>
      <name val="宋体"/>
      <charset val="134"/>
    </font>
    <font>
      <b/>
      <sz val="9"/>
      <color rgb="FF000000"/>
      <name val="宋体"/>
      <charset val="134"/>
    </font>
    <font>
      <sz val="11"/>
      <color rgb="FFFF0000"/>
      <name val="宋体"/>
      <charset val="0"/>
      <scheme val="minor"/>
    </font>
    <font>
      <sz val="11"/>
      <color theme="1"/>
      <name val="宋体"/>
      <charset val="134"/>
      <scheme val="minor"/>
    </font>
    <font>
      <sz val="11"/>
      <color rgb="FF3F3F76"/>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b/>
      <sz val="18"/>
      <color theme="3"/>
      <name val="宋体"/>
      <charset val="134"/>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28" fillId="0" borderId="0" applyFont="0" applyFill="0" applyBorder="0" applyAlignment="0" applyProtection="0">
      <alignment vertical="center"/>
    </xf>
    <xf numFmtId="0" fontId="32" fillId="14" borderId="0" applyNumberFormat="0" applyBorder="0" applyAlignment="0" applyProtection="0">
      <alignment vertical="center"/>
    </xf>
    <xf numFmtId="0" fontId="29" fillId="3" borderId="11"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43" fontId="28" fillId="0" borderId="0" applyFont="0" applyFill="0" applyBorder="0" applyAlignment="0" applyProtection="0">
      <alignment vertical="center"/>
    </xf>
    <xf numFmtId="0" fontId="31" fillId="17" borderId="0" applyNumberFormat="0" applyBorder="0" applyAlignment="0" applyProtection="0">
      <alignment vertical="center"/>
    </xf>
    <xf numFmtId="0" fontId="37" fillId="0" borderId="0" applyNumberFormat="0" applyFill="0" applyBorder="0" applyAlignment="0" applyProtection="0">
      <alignment vertical="center"/>
    </xf>
    <xf numFmtId="9" fontId="5" fillId="0" borderId="0">
      <protection locked="0"/>
    </xf>
    <xf numFmtId="0" fontId="36" fillId="0" borderId="0" applyNumberFormat="0" applyFill="0" applyBorder="0" applyAlignment="0" applyProtection="0">
      <alignment vertical="center"/>
    </xf>
    <xf numFmtId="0" fontId="28" fillId="20" borderId="15" applyNumberFormat="0" applyFont="0" applyAlignment="0" applyProtection="0">
      <alignment vertical="center"/>
    </xf>
    <xf numFmtId="0" fontId="31" fillId="13" borderId="0" applyNumberFormat="0" applyBorder="0" applyAlignment="0" applyProtection="0">
      <alignment vertical="center"/>
    </xf>
    <xf numFmtId="0" fontId="4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3" fillId="0" borderId="12" applyNumberFormat="0" applyFill="0" applyAlignment="0" applyProtection="0">
      <alignment vertical="center"/>
    </xf>
    <xf numFmtId="0" fontId="30" fillId="0" borderId="12" applyNumberFormat="0" applyFill="0" applyAlignment="0" applyProtection="0">
      <alignment vertical="center"/>
    </xf>
    <xf numFmtId="0" fontId="31" fillId="23" borderId="0" applyNumberFormat="0" applyBorder="0" applyAlignment="0" applyProtection="0">
      <alignment vertical="center"/>
    </xf>
    <xf numFmtId="0" fontId="41" fillId="0" borderId="18" applyNumberFormat="0" applyFill="0" applyAlignment="0" applyProtection="0">
      <alignment vertical="center"/>
    </xf>
    <xf numFmtId="0" fontId="31" fillId="22" borderId="0" applyNumberFormat="0" applyBorder="0" applyAlignment="0" applyProtection="0">
      <alignment vertical="center"/>
    </xf>
    <xf numFmtId="0" fontId="35" fillId="18" borderId="13" applyNumberFormat="0" applyAlignment="0" applyProtection="0">
      <alignment vertical="center"/>
    </xf>
    <xf numFmtId="0" fontId="40" fillId="18" borderId="11" applyNumberFormat="0" applyAlignment="0" applyProtection="0">
      <alignment vertical="center"/>
    </xf>
    <xf numFmtId="0" fontId="38" fillId="19" borderId="14" applyNumberFormat="0" applyAlignment="0" applyProtection="0">
      <alignment vertical="center"/>
    </xf>
    <xf numFmtId="0" fontId="32" fillId="6" borderId="0" applyNumberFormat="0" applyBorder="0" applyAlignment="0" applyProtection="0">
      <alignment vertical="center"/>
    </xf>
    <xf numFmtId="0" fontId="31" fillId="12" borderId="0" applyNumberFormat="0" applyBorder="0" applyAlignment="0" applyProtection="0">
      <alignment vertical="center"/>
    </xf>
    <xf numFmtId="0" fontId="42" fillId="0" borderId="16" applyNumberFormat="0" applyFill="0" applyAlignment="0" applyProtection="0">
      <alignment vertical="center"/>
    </xf>
    <xf numFmtId="0" fontId="45" fillId="0" borderId="17" applyNumberFormat="0" applyFill="0" applyAlignment="0" applyProtection="0">
      <alignment vertical="center"/>
    </xf>
    <xf numFmtId="0" fontId="34" fillId="16" borderId="0" applyNumberFormat="0" applyBorder="0" applyAlignment="0" applyProtection="0">
      <alignment vertical="center"/>
    </xf>
    <xf numFmtId="0" fontId="46" fillId="26" borderId="0" applyNumberFormat="0" applyBorder="0" applyAlignment="0" applyProtection="0">
      <alignment vertical="center"/>
    </xf>
    <xf numFmtId="0" fontId="32" fillId="29" borderId="0" applyNumberFormat="0" applyBorder="0" applyAlignment="0" applyProtection="0">
      <alignment vertical="center"/>
    </xf>
    <xf numFmtId="0" fontId="31" fillId="5" borderId="0" applyNumberFormat="0" applyBorder="0" applyAlignment="0" applyProtection="0">
      <alignment vertical="center"/>
    </xf>
    <xf numFmtId="0" fontId="32" fillId="15" borderId="0" applyNumberFormat="0" applyBorder="0" applyAlignment="0" applyProtection="0">
      <alignment vertical="center"/>
    </xf>
    <xf numFmtId="0" fontId="32" fillId="33" borderId="0" applyNumberFormat="0" applyBorder="0" applyAlignment="0" applyProtection="0">
      <alignment vertical="center"/>
    </xf>
    <xf numFmtId="0" fontId="32" fillId="28" borderId="0" applyNumberFormat="0" applyBorder="0" applyAlignment="0" applyProtection="0">
      <alignment vertical="center"/>
    </xf>
    <xf numFmtId="0" fontId="32" fillId="25" borderId="0" applyNumberFormat="0" applyBorder="0" applyAlignment="0" applyProtection="0">
      <alignment vertical="center"/>
    </xf>
    <xf numFmtId="0" fontId="31" fillId="21" borderId="0" applyNumberFormat="0" applyBorder="0" applyAlignment="0" applyProtection="0">
      <alignment vertical="center"/>
    </xf>
    <xf numFmtId="0" fontId="31" fillId="32" borderId="0" applyNumberFormat="0" applyBorder="0" applyAlignment="0" applyProtection="0">
      <alignment vertical="center"/>
    </xf>
    <xf numFmtId="0" fontId="32" fillId="9" borderId="0" applyNumberFormat="0" applyBorder="0" applyAlignment="0" applyProtection="0">
      <alignment vertical="center"/>
    </xf>
    <xf numFmtId="0" fontId="32" fillId="31" borderId="0" applyNumberFormat="0" applyBorder="0" applyAlignment="0" applyProtection="0">
      <alignment vertical="center"/>
    </xf>
    <xf numFmtId="0" fontId="31" fillId="4" borderId="0" applyNumberFormat="0" applyBorder="0" applyAlignment="0" applyProtection="0">
      <alignment vertical="center"/>
    </xf>
    <xf numFmtId="0" fontId="32" fillId="27" borderId="0" applyNumberFormat="0" applyBorder="0" applyAlignment="0" applyProtection="0">
      <alignment vertical="center"/>
    </xf>
    <xf numFmtId="0" fontId="31" fillId="8" borderId="0" applyNumberFormat="0" applyBorder="0" applyAlignment="0" applyProtection="0">
      <alignment vertical="center"/>
    </xf>
    <xf numFmtId="0" fontId="31" fillId="24" borderId="0" applyNumberFormat="0" applyBorder="0" applyAlignment="0" applyProtection="0">
      <alignment vertical="center"/>
    </xf>
    <xf numFmtId="0" fontId="32" fillId="11" borderId="0" applyNumberFormat="0" applyBorder="0" applyAlignment="0" applyProtection="0">
      <alignment vertical="center"/>
    </xf>
    <xf numFmtId="0" fontId="31" fillId="30" borderId="0" applyNumberFormat="0" applyBorder="0" applyAlignment="0" applyProtection="0">
      <alignment vertical="center"/>
    </xf>
    <xf numFmtId="0" fontId="0" fillId="0" borderId="0">
      <protection locked="0"/>
    </xf>
  </cellStyleXfs>
  <cellXfs count="122">
    <xf numFmtId="0" fontId="0" fillId="0" borderId="0" xfId="0">
      <alignment vertical="center"/>
    </xf>
    <xf numFmtId="0" fontId="1" fillId="0" borderId="0" xfId="49" applyFont="1" applyBorder="1" applyAlignment="1" applyProtection="1">
      <alignment horizontal="center" vertical="center" wrapText="1"/>
    </xf>
    <xf numFmtId="0" fontId="1" fillId="0" borderId="0" xfId="49" applyFont="1" applyBorder="1" applyAlignment="1" applyProtection="1">
      <alignment horizontal="left" vertical="center" wrapText="1"/>
    </xf>
    <xf numFmtId="0" fontId="0" fillId="0" borderId="0" xfId="49" applyFont="1" applyBorder="1" applyAlignment="1" applyProtection="1">
      <alignment vertical="center" wrapText="1"/>
    </xf>
    <xf numFmtId="0" fontId="0" fillId="0" borderId="0" xfId="49" applyFont="1" applyBorder="1" applyAlignment="1" applyProtection="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8" fontId="0" fillId="0" borderId="0" xfId="0" applyNumberFormat="1"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top" wrapText="1"/>
    </xf>
    <xf numFmtId="177" fontId="3" fillId="0" borderId="1"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0" fillId="0" borderId="0" xfId="49" applyAlignment="1" applyProtection="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wrapText="1"/>
    </xf>
    <xf numFmtId="178" fontId="7" fillId="0" borderId="0" xfId="0" applyNumberFormat="1" applyFont="1" applyFill="1" applyBorder="1" applyAlignment="1">
      <alignment wrapText="1"/>
    </xf>
    <xf numFmtId="0" fontId="7" fillId="0" borderId="0" xfId="0" applyFont="1" applyFill="1" applyBorder="1" applyAlignment="1">
      <alignment horizont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10" fontId="9" fillId="0" borderId="1" xfId="0" applyNumberFormat="1" applyFont="1" applyFill="1" applyBorder="1" applyAlignment="1">
      <alignment horizontal="center" vertical="center" wrapText="1"/>
    </xf>
    <xf numFmtId="0" fontId="10" fillId="0" borderId="1" xfId="49" applyFont="1" applyFill="1" applyBorder="1" applyAlignment="1" applyProtection="1">
      <alignment horizontal="center" vertical="center" wrapText="1"/>
    </xf>
    <xf numFmtId="0" fontId="5" fillId="0" borderId="1" xfId="0" applyFont="1" applyFill="1" applyBorder="1" applyAlignment="1">
      <alignment horizontal="center" vertical="center"/>
    </xf>
    <xf numFmtId="10" fontId="5" fillId="0" borderId="1" xfId="11" applyNumberFormat="1" applyFont="1" applyBorder="1" applyAlignment="1">
      <alignment horizontal="center" vertical="top"/>
      <protection locked="0"/>
    </xf>
    <xf numFmtId="0" fontId="5" fillId="0" borderId="1" xfId="0" applyFont="1" applyFill="1" applyBorder="1" applyAlignment="1">
      <alignment horizontal="center" vertical="center" wrapText="1"/>
    </xf>
    <xf numFmtId="180" fontId="10" fillId="0" borderId="1" xfId="49" applyNumberFormat="1" applyFont="1" applyFill="1" applyBorder="1" applyAlignment="1" applyProtection="1">
      <alignment horizontal="center" vertical="center" wrapText="1"/>
    </xf>
    <xf numFmtId="10" fontId="5" fillId="0" borderId="1" xfId="11" applyNumberFormat="1" applyFont="1" applyBorder="1" applyAlignment="1">
      <alignment horizontal="center" vertical="top" wrapText="1"/>
      <protection locked="0"/>
    </xf>
    <xf numFmtId="0" fontId="10" fillId="0" borderId="2" xfId="49" applyFont="1" applyFill="1" applyBorder="1" applyAlignment="1" applyProtection="1">
      <alignment horizontal="center" vertical="center" wrapText="1"/>
    </xf>
    <xf numFmtId="0" fontId="0" fillId="0" borderId="4"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horizontal="left" wrapText="1"/>
    </xf>
    <xf numFmtId="0" fontId="9" fillId="0" borderId="1" xfId="0" applyFont="1" applyFill="1" applyBorder="1" applyAlignment="1">
      <alignment horizontal="center" vertical="center" wrapText="1"/>
    </xf>
    <xf numFmtId="177" fontId="5" fillId="0" borderId="1" xfId="11" applyNumberFormat="1" applyFont="1" applyBorder="1" applyAlignment="1">
      <alignment horizontal="center" vertical="top"/>
      <protection locked="0"/>
    </xf>
    <xf numFmtId="179" fontId="5" fillId="0" borderId="1" xfId="11" applyNumberFormat="1" applyFont="1" applyBorder="1" applyAlignment="1">
      <alignment horizontal="center" vertical="top"/>
      <protection locked="0"/>
    </xf>
    <xf numFmtId="177" fontId="5" fillId="0" borderId="1" xfId="0" applyNumberFormat="1" applyFont="1" applyFill="1" applyBorder="1" applyAlignment="1">
      <alignment horizontal="center" vertical="center" wrapText="1"/>
    </xf>
    <xf numFmtId="0" fontId="0" fillId="0" borderId="0" xfId="0" applyFont="1" applyAlignment="1">
      <alignment wrapText="1"/>
    </xf>
    <xf numFmtId="178" fontId="2" fillId="0" borderId="0" xfId="0" applyNumberFormat="1" applyFont="1" applyBorder="1" applyAlignment="1">
      <alignment horizontal="center" vertical="center" wrapText="1"/>
    </xf>
    <xf numFmtId="178" fontId="9"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8" fontId="0" fillId="0" borderId="4" xfId="0" applyNumberFormat="1" applyFont="1" applyBorder="1" applyAlignment="1">
      <alignment horizontal="left" vertical="center" wrapText="1"/>
    </xf>
    <xf numFmtId="178" fontId="5" fillId="0" borderId="0" xfId="0" applyNumberFormat="1" applyFont="1" applyBorder="1" applyAlignment="1">
      <alignment horizontal="left" vertical="center" wrapText="1"/>
    </xf>
    <xf numFmtId="178" fontId="0" fillId="0" borderId="0" xfId="0" applyNumberFormat="1" applyFont="1" applyAlignment="1">
      <alignment wrapText="1"/>
    </xf>
    <xf numFmtId="0" fontId="0" fillId="0" borderId="0" xfId="0" applyFont="1" applyAlignment="1">
      <alignment horizontal="center" wrapText="1"/>
    </xf>
    <xf numFmtId="0" fontId="5" fillId="0" borderId="0" xfId="0" applyFont="1" applyFill="1">
      <alignment vertical="center"/>
    </xf>
    <xf numFmtId="0" fontId="5" fillId="0" borderId="0" xfId="0" applyFont="1" applyFill="1" applyAlignment="1">
      <alignment horizontal="center" vertical="center"/>
    </xf>
    <xf numFmtId="181" fontId="5" fillId="0" borderId="0" xfId="0" applyNumberFormat="1" applyFont="1" applyFill="1">
      <alignment vertical="center"/>
    </xf>
    <xf numFmtId="10" fontId="5" fillId="0" borderId="0" xfId="11" applyNumberFormat="1" applyFont="1" applyAlignment="1">
      <alignment vertical="top"/>
      <protection locked="0"/>
    </xf>
    <xf numFmtId="0" fontId="0" fillId="0" borderId="0" xfId="0" applyFont="1" applyFill="1">
      <alignment vertical="center"/>
    </xf>
    <xf numFmtId="0" fontId="2"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81"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xf>
    <xf numFmtId="176" fontId="14" fillId="0" borderId="1" xfId="0" applyNumberFormat="1" applyFont="1" applyBorder="1" applyAlignment="1">
      <alignment horizontal="center" vertical="center"/>
    </xf>
    <xf numFmtId="0" fontId="14" fillId="0" borderId="5" xfId="0" applyFont="1" applyFill="1" applyBorder="1" applyAlignment="1">
      <alignment horizontal="center" vertical="center"/>
    </xf>
    <xf numFmtId="10" fontId="15" fillId="0" borderId="1" xfId="0" applyNumberFormat="1" applyFont="1" applyBorder="1" applyAlignment="1" applyProtection="1">
      <alignment horizontal="center" vertical="center" wrapText="1"/>
    </xf>
    <xf numFmtId="0" fontId="14" fillId="0" borderId="1" xfId="0" applyNumberFormat="1" applyFont="1" applyBorder="1" applyAlignment="1">
      <alignment horizontal="center" vertical="center"/>
    </xf>
    <xf numFmtId="0" fontId="16" fillId="0" borderId="1" xfId="0" applyNumberFormat="1" applyFont="1" applyFill="1" applyBorder="1" applyAlignment="1">
      <alignment horizontal="center" vertical="center"/>
    </xf>
    <xf numFmtId="10" fontId="5" fillId="0" borderId="9" xfId="0" applyNumberFormat="1" applyFont="1" applyBorder="1" applyAlignment="1" applyProtection="1">
      <alignment horizontal="center" vertical="center" wrapText="1"/>
      <protection locked="0"/>
    </xf>
    <xf numFmtId="177" fontId="5" fillId="0" borderId="9" xfId="0" applyNumberFormat="1" applyFont="1" applyBorder="1" applyAlignment="1">
      <alignment horizontal="center" vertical="center" wrapText="1"/>
    </xf>
    <xf numFmtId="0" fontId="5" fillId="0" borderId="9" xfId="0" applyFont="1" applyBorder="1" applyAlignment="1">
      <alignment horizontal="center" vertical="center" wrapText="1"/>
    </xf>
    <xf numFmtId="10" fontId="5" fillId="0" borderId="9" xfId="0" applyNumberFormat="1" applyFont="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181" fontId="0" fillId="0" borderId="0" xfId="0" applyNumberFormat="1" applyFont="1" applyFill="1" applyBorder="1" applyAlignment="1">
      <alignment horizontal="center"/>
    </xf>
    <xf numFmtId="0" fontId="0" fillId="0" borderId="0" xfId="0" applyFont="1" applyFill="1" applyBorder="1" applyAlignment="1"/>
    <xf numFmtId="0" fontId="17" fillId="0" borderId="0" xfId="0" applyFont="1" applyFill="1">
      <alignment vertical="center"/>
    </xf>
    <xf numFmtId="0" fontId="17" fillId="0" borderId="0" xfId="0" applyFont="1" applyFill="1" applyAlignment="1">
      <alignment horizontal="center" vertical="center"/>
    </xf>
    <xf numFmtId="181" fontId="17" fillId="0" borderId="0" xfId="0" applyNumberFormat="1" applyFont="1" applyFill="1" applyAlignment="1">
      <alignment horizontal="center" vertical="center"/>
    </xf>
    <xf numFmtId="0" fontId="17" fillId="0" borderId="0" xfId="0" applyFont="1" applyFill="1" applyBorder="1">
      <alignment vertical="center"/>
    </xf>
    <xf numFmtId="0" fontId="17" fillId="0" borderId="0" xfId="0" applyFont="1" applyFill="1" applyBorder="1" applyAlignment="1">
      <alignment horizontal="center" vertical="center"/>
    </xf>
    <xf numFmtId="0" fontId="0" fillId="0" borderId="0" xfId="0" applyFill="1" applyAlignment="1">
      <alignment horizontal="center" vertical="center"/>
    </xf>
    <xf numFmtId="181" fontId="0" fillId="0" borderId="0" xfId="0" applyNumberFormat="1" applyFill="1" applyAlignment="1">
      <alignment horizontal="center" vertical="center"/>
    </xf>
    <xf numFmtId="0" fontId="0" fillId="0" borderId="0" xfId="0" applyFill="1">
      <alignment vertical="center"/>
    </xf>
    <xf numFmtId="181" fontId="0" fillId="0" borderId="0" xfId="0" applyNumberFormat="1" applyAlignment="1">
      <alignment horizontal="center" vertical="center"/>
    </xf>
    <xf numFmtId="10" fontId="13" fillId="0" borderId="1" xfId="11" applyNumberFormat="1" applyFont="1" applyFill="1" applyBorder="1" applyAlignment="1" applyProtection="1">
      <alignment horizontal="center" vertical="center" wrapText="1"/>
    </xf>
    <xf numFmtId="10" fontId="18" fillId="0" borderId="1" xfId="0" applyNumberFormat="1" applyFont="1" applyFill="1" applyBorder="1" applyAlignment="1">
      <alignment horizontal="center" vertical="center"/>
    </xf>
    <xf numFmtId="10" fontId="15" fillId="0" borderId="1" xfId="0" applyNumberFormat="1" applyFont="1" applyFill="1" applyBorder="1" applyAlignment="1" applyProtection="1">
      <alignment horizontal="center" vertical="center"/>
    </xf>
    <xf numFmtId="10" fontId="15" fillId="0" borderId="1" xfId="0" applyNumberFormat="1"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6" fillId="0" borderId="1" xfId="0" applyFont="1" applyBorder="1" applyAlignment="1">
      <alignment horizontal="center" vertical="center" wrapText="1"/>
    </xf>
    <xf numFmtId="10" fontId="19" fillId="0" borderId="1" xfId="0" applyNumberFormat="1" applyFont="1" applyFill="1" applyBorder="1" applyAlignment="1" applyProtection="1">
      <alignment horizontal="center" vertical="center"/>
    </xf>
    <xf numFmtId="10" fontId="20" fillId="0" borderId="9" xfId="0" applyNumberFormat="1" applyFont="1" applyBorder="1" applyAlignment="1">
      <alignment horizontal="center" vertical="center" wrapText="1"/>
    </xf>
    <xf numFmtId="177" fontId="20"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10" fontId="0" fillId="0" borderId="0" xfId="11" applyNumberFormat="1" applyFont="1" applyFill="1" applyBorder="1" applyAlignment="1" applyProtection="1"/>
    <xf numFmtId="10" fontId="17" fillId="0" borderId="0" xfId="11" applyNumberFormat="1" applyFont="1" applyFill="1" applyAlignment="1" applyProtection="1">
      <alignment vertical="center"/>
    </xf>
    <xf numFmtId="0" fontId="21" fillId="0" borderId="0" xfId="0" applyFont="1" applyFill="1">
      <alignment vertical="center"/>
    </xf>
    <xf numFmtId="0" fontId="17" fillId="0" borderId="0" xfId="0" applyFont="1" applyFill="1" applyAlignment="1">
      <alignment vertical="center" wrapText="1"/>
    </xf>
    <xf numFmtId="0" fontId="22" fillId="0" borderId="0" xfId="0" applyFont="1" applyFill="1" applyAlignment="1">
      <alignment vertical="center" wrapText="1"/>
    </xf>
    <xf numFmtId="10" fontId="0" fillId="0" borderId="0" xfId="11" applyNumberFormat="1" applyFont="1" applyFill="1" applyAlignment="1" applyProtection="1">
      <alignment vertical="center"/>
    </xf>
    <xf numFmtId="10" fontId="0" fillId="0" borderId="0" xfId="11" applyNumberFormat="1" applyFont="1" applyAlignment="1" applyProtection="1">
      <alignment vertical="center"/>
    </xf>
    <xf numFmtId="0" fontId="0" fillId="0" borderId="0" xfId="0" applyFont="1">
      <alignment vertical="center"/>
    </xf>
    <xf numFmtId="2" fontId="14" fillId="0" borderId="1" xfId="0" applyNumberFormat="1" applyFont="1" applyFill="1" applyBorder="1" applyAlignment="1">
      <alignment horizontal="center" vertical="center" wrapText="1"/>
    </xf>
    <xf numFmtId="0" fontId="14" fillId="0" borderId="1" xfId="0" applyFont="1" applyFill="1" applyBorder="1">
      <alignment vertical="center"/>
    </xf>
    <xf numFmtId="0" fontId="23" fillId="0" borderId="10" xfId="0" applyFont="1" applyFill="1" applyBorder="1" applyAlignment="1">
      <alignment horizontal="center" vertical="center"/>
    </xf>
    <xf numFmtId="0" fontId="24" fillId="0" borderId="1" xfId="0" applyFont="1" applyFill="1" applyBorder="1" applyAlignment="1">
      <alignment horizontal="center" vertical="center"/>
    </xf>
    <xf numFmtId="0" fontId="25" fillId="0" borderId="1" xfId="0" applyFont="1" applyFill="1" applyBorder="1" applyAlignment="1">
      <alignment horizontal="center" vertical="center"/>
    </xf>
    <xf numFmtId="10"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26" fillId="0" borderId="1" xfId="0" applyFont="1" applyFill="1" applyBorder="1">
      <alignment vertical="center"/>
    </xf>
    <xf numFmtId="10" fontId="5" fillId="2" borderId="1" xfId="0" applyNumberFormat="1" applyFont="1" applyFill="1" applyBorder="1" applyAlignment="1">
      <alignment horizontal="center" vertical="center"/>
    </xf>
    <xf numFmtId="176" fontId="5" fillId="0" borderId="1" xfId="0" applyNumberFormat="1" applyFont="1" applyFill="1" applyBorder="1" applyAlignment="1">
      <alignment horizontal="center"/>
    </xf>
    <xf numFmtId="10" fontId="5" fillId="0" borderId="1" xfId="11" applyNumberFormat="1" applyFont="1" applyBorder="1" applyAlignment="1" applyProtection="1">
      <alignment horizontal="center" vertical="top"/>
    </xf>
    <xf numFmtId="10" fontId="5" fillId="2" borderId="1" xfId="11" applyNumberFormat="1" applyFont="1" applyFill="1" applyBorder="1" applyAlignment="1" applyProtection="1">
      <alignment horizontal="center" vertical="center"/>
    </xf>
    <xf numFmtId="0" fontId="7" fillId="0" borderId="1" xfId="0" applyFont="1" applyFill="1" applyBorder="1" applyAlignment="1">
      <alignment horizontal="center" vertical="center"/>
    </xf>
    <xf numFmtId="2" fontId="5" fillId="0" borderId="1" xfId="0" applyNumberFormat="1" applyFont="1" applyFill="1" applyBorder="1" applyAlignment="1">
      <alignment horizont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各学院日常学习检查得分</a:t>
            </a:r>
            <a:endParaRPr lang="zh-CN" altLang="en-US">
              <a:solidFill>
                <a:sysClr val="windowText" lastClr="000000"/>
              </a:solidFill>
              <a:latin typeface="微软雅黑" panose="020B0503020204020204" charset="-122"/>
              <a:ea typeface="微软雅黑" panose="020B0503020204020204" charset="-122"/>
            </a:endParaRPr>
          </a:p>
        </c:rich>
      </c:tx>
      <c:layout/>
      <c:overlay val="0"/>
      <c:spPr>
        <a:noFill/>
        <a:ln>
          <a:noFill/>
        </a:ln>
        <a:effectLst/>
      </c:spPr>
    </c:title>
    <c:autoTitleDeleted val="0"/>
    <c:plotArea>
      <c:layout/>
      <c:barChart>
        <c:barDir val="col"/>
        <c:grouping val="clustered"/>
        <c:varyColors val="0"/>
        <c:ser>
          <c:idx val="0"/>
          <c:order val="0"/>
          <c:tx>
            <c:strRef>
              <c:f>1</c:f>
              <c:strCache>
                <c:ptCount val="1"/>
                <c:pt idx="0">
                  <c:v>1</c:v>
                </c:pt>
              </c:strCache>
            </c:strRef>
          </c:tx>
          <c:spPr>
            <a:solidFill>
              <a:schemeClr val="accent1"/>
            </a:solidFill>
            <a:ln>
              <a:noFill/>
            </a:ln>
            <a:effectLst/>
          </c:spPr>
          <c:invertIfNegative val="0"/>
          <c:dLbls>
            <c:numFmt formatCode="#,##0.00_);[Red]\(#,##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附表一!$Q$4:$Q$21</c:f>
              <c:numCache>
                <c:formatCode>0.00</c:formatCode>
                <c:ptCount val="18"/>
                <c:pt idx="0">
                  <c:v>98.635477582846</c:v>
                </c:pt>
                <c:pt idx="1">
                  <c:v>97.3123948766872</c:v>
                </c:pt>
                <c:pt idx="2">
                  <c:v>98.4043045238714</c:v>
                </c:pt>
                <c:pt idx="3">
                  <c:v>99.7992831541219</c:v>
                </c:pt>
                <c:pt idx="4">
                  <c:v>90.5803212851406</c:v>
                </c:pt>
                <c:pt idx="5">
                  <c:v>99.7839506172839</c:v>
                </c:pt>
                <c:pt idx="6">
                  <c:v>97.7922693649992</c:v>
                </c:pt>
                <c:pt idx="7">
                  <c:v>98.9992627332118</c:v>
                </c:pt>
                <c:pt idx="8">
                  <c:v>93.3100233100233</c:v>
                </c:pt>
                <c:pt idx="9">
                  <c:v>98.1122731030425</c:v>
                </c:pt>
                <c:pt idx="10">
                  <c:v>98.6057314899473</c:v>
                </c:pt>
                <c:pt idx="11">
                  <c:v>98.9175786593707</c:v>
                </c:pt>
                <c:pt idx="12">
                  <c:v>95.615332469563</c:v>
                </c:pt>
                <c:pt idx="13">
                  <c:v>99.9157134256472</c:v>
                </c:pt>
                <c:pt idx="14">
                  <c:v>99.1393442622951</c:v>
                </c:pt>
                <c:pt idx="15">
                  <c:v>95.8067226890756</c:v>
                </c:pt>
                <c:pt idx="16">
                  <c:v>98.9526066350711</c:v>
                </c:pt>
                <c:pt idx="17">
                  <c:v>96.3790152767768</c:v>
                </c:pt>
              </c:numCache>
            </c:numRef>
          </c:val>
        </c:ser>
        <c:dLbls>
          <c:showLegendKey val="0"/>
          <c:showVal val="1"/>
          <c:showCatName val="0"/>
          <c:showSerName val="0"/>
          <c:showPercent val="0"/>
          <c:showBubbleSize val="0"/>
        </c:dLbls>
        <c:gapWidth val="100"/>
        <c:axId val="139102080"/>
        <c:axId val="139103616"/>
      </c:barChart>
      <c:catAx>
        <c:axId val="1391020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9103616"/>
        <c:crosses val="autoZero"/>
        <c:auto val="1"/>
        <c:lblAlgn val="ctr"/>
        <c:lblOffset val="100"/>
        <c:noMultiLvlLbl val="0"/>
      </c:catAx>
      <c:valAx>
        <c:axId val="139103616"/>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910208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各学院核定到课率</a:t>
            </a:r>
            <a:endParaRPr lang="zh-CN" altLang="en-US">
              <a:solidFill>
                <a:sysClr val="windowText" lastClr="000000"/>
              </a:solidFill>
              <a:latin typeface="微软雅黑" panose="020B0503020204020204" charset="-122"/>
              <a:ea typeface="微软雅黑" panose="020B0503020204020204" charset="-122"/>
            </a:endParaRPr>
          </a:p>
        </c:rich>
      </c:tx>
      <c:layout>
        <c:manualLayout>
          <c:xMode val="edge"/>
          <c:yMode val="edge"/>
          <c:x val="0.404506093649776"/>
          <c:y val="0.0265159222946602"/>
        </c:manualLayout>
      </c:layout>
      <c:overlay val="0"/>
      <c:spPr>
        <a:noFill/>
        <a:ln>
          <a:noFill/>
        </a:ln>
        <a:effectLst/>
      </c:spPr>
    </c:title>
    <c:autoTitleDeleted val="0"/>
    <c:plotArea>
      <c:layout>
        <c:manualLayout>
          <c:layoutTarget val="inner"/>
          <c:xMode val="edge"/>
          <c:yMode val="edge"/>
          <c:x val="0.0607613476760894"/>
          <c:y val="0.243034209221616"/>
          <c:w val="0.915729983502283"/>
          <c:h val="0.663196686433036"/>
        </c:manualLayout>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附表一!$J$4:$J$21</c:f>
              <c:numCache>
                <c:formatCode>0.00%</c:formatCode>
                <c:ptCount val="18"/>
                <c:pt idx="0">
                  <c:v>0.980506822612086</c:v>
                </c:pt>
                <c:pt idx="1">
                  <c:v>0.977869986168741</c:v>
                </c:pt>
                <c:pt idx="2">
                  <c:v>0.992493744787323</c:v>
                </c:pt>
                <c:pt idx="3">
                  <c:v>0.997132616487455</c:v>
                </c:pt>
                <c:pt idx="4">
                  <c:v>0.874163319946452</c:v>
                </c:pt>
                <c:pt idx="5">
                  <c:v>0.996913580246914</c:v>
                </c:pt>
                <c:pt idx="6">
                  <c:v>0.969446212603437</c:v>
                </c:pt>
                <c:pt idx="7">
                  <c:v>0.988527017024426</c:v>
                </c:pt>
                <c:pt idx="8">
                  <c:v>0.904428904428904</c:v>
                </c:pt>
                <c:pt idx="9">
                  <c:v>0.978148046981699</c:v>
                </c:pt>
                <c:pt idx="10">
                  <c:v>0.983228511530398</c:v>
                </c:pt>
                <c:pt idx="11">
                  <c:v>0.984952120383037</c:v>
                </c:pt>
                <c:pt idx="12">
                  <c:v>0.955204216073781</c:v>
                </c:pt>
                <c:pt idx="13">
                  <c:v>0.998795906080674</c:v>
                </c:pt>
                <c:pt idx="14">
                  <c:v>0.987704918032787</c:v>
                </c:pt>
                <c:pt idx="15">
                  <c:v>0.95438175270108</c:v>
                </c:pt>
                <c:pt idx="16">
                  <c:v>1</c:v>
                </c:pt>
                <c:pt idx="17">
                  <c:v>0.97707423580786</c:v>
                </c:pt>
              </c:numCache>
            </c:numRef>
          </c:val>
        </c:ser>
        <c:dLbls>
          <c:showLegendKey val="0"/>
          <c:showVal val="1"/>
          <c:showCatName val="0"/>
          <c:showSerName val="0"/>
          <c:showPercent val="0"/>
          <c:showBubbleSize val="0"/>
        </c:dLbls>
        <c:gapWidth val="100"/>
        <c:axId val="139213440"/>
        <c:axId val="162358400"/>
      </c:barChart>
      <c:catAx>
        <c:axId val="13921344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62358400"/>
        <c:crosses val="autoZero"/>
        <c:auto val="1"/>
        <c:lblAlgn val="ctr"/>
        <c:lblOffset val="100"/>
        <c:noMultiLvlLbl val="0"/>
      </c:catAx>
      <c:valAx>
        <c:axId val="162358400"/>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921344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各学院课堂违纪率</a:t>
            </a:r>
            <a:endParaRPr lang="zh-CN" altLang="en-US">
              <a:solidFill>
                <a:sysClr val="windowText" lastClr="000000"/>
              </a:solidFill>
              <a:latin typeface="微软雅黑" panose="020B0503020204020204" charset="-122"/>
              <a:ea typeface="微软雅黑" panose="020B0503020204020204" charset="-122"/>
            </a:endParaRPr>
          </a:p>
        </c:rich>
      </c:tx>
      <c:layout>
        <c:manualLayout>
          <c:xMode val="edge"/>
          <c:yMode val="edge"/>
          <c:x val="0.400898011545863"/>
          <c:y val="0.0302343159486017"/>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附表一!$L$4:$L$21</c:f>
              <c:numCache>
                <c:formatCode>0.00%</c:formatCode>
                <c:ptCount val="18"/>
                <c:pt idx="0">
                  <c:v>0.00436681222707424</c:v>
                </c:pt>
                <c:pt idx="1">
                  <c:v>0.00826446280991736</c:v>
                </c:pt>
                <c:pt idx="2">
                  <c:v>0.0128542214431785</c:v>
                </c:pt>
                <c:pt idx="3">
                  <c:v>0.0043859649122807</c:v>
                </c:pt>
                <c:pt idx="4">
                  <c:v>0.0185758513931889</c:v>
                </c:pt>
                <c:pt idx="5">
                  <c:v>0.0113333333333333</c:v>
                </c:pt>
                <c:pt idx="6">
                  <c:v>0.00347463516330785</c:v>
                </c:pt>
                <c:pt idx="7">
                  <c:v>0.00646203554119548</c:v>
                </c:pt>
                <c:pt idx="8">
                  <c:v>0.0182291666666667</c:v>
                </c:pt>
                <c:pt idx="9">
                  <c:v>0.00832819247378162</c:v>
                </c:pt>
                <c:pt idx="10">
                  <c:v>0.00762527233115468</c:v>
                </c:pt>
                <c:pt idx="11">
                  <c:v>0.00560224089635854</c:v>
                </c:pt>
                <c:pt idx="12">
                  <c:v>0.00139470013947001</c:v>
                </c:pt>
                <c:pt idx="13">
                  <c:v>0.00311332503113325</c:v>
                </c:pt>
                <c:pt idx="14">
                  <c:v>0.0100787401574803</c:v>
                </c:pt>
                <c:pt idx="15">
                  <c:v>0.00416377515614157</c:v>
                </c:pt>
                <c:pt idx="16">
                  <c:v>0</c:v>
                </c:pt>
                <c:pt idx="17">
                  <c:v>0.00461361014994233</c:v>
                </c:pt>
              </c:numCache>
            </c:numRef>
          </c:val>
        </c:ser>
        <c:dLbls>
          <c:showLegendKey val="0"/>
          <c:showVal val="1"/>
          <c:showCatName val="0"/>
          <c:showSerName val="0"/>
          <c:showPercent val="0"/>
          <c:showBubbleSize val="0"/>
        </c:dLbls>
        <c:gapWidth val="100"/>
        <c:axId val="138477568"/>
        <c:axId val="138479104"/>
      </c:barChart>
      <c:catAx>
        <c:axId val="13847756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8479104"/>
        <c:crosses val="autoZero"/>
        <c:auto val="1"/>
        <c:lblAlgn val="ctr"/>
        <c:lblOffset val="100"/>
        <c:noMultiLvlLbl val="0"/>
      </c:catAx>
      <c:valAx>
        <c:axId val="138479104"/>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8477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各学院课堂请假率</a:t>
            </a:r>
            <a:endPar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endParaRPr>
          </a:p>
        </c:rich>
      </c:tx>
      <c:layout>
        <c:manualLayout>
          <c:xMode val="edge"/>
          <c:yMode val="edge"/>
          <c:x val="0.416795938513609"/>
          <c:y val="0.0403124212648022"/>
        </c:manualLayout>
      </c:layout>
      <c:overlay val="0"/>
      <c:spPr>
        <a:noFill/>
        <a:ln>
          <a:noFill/>
        </a:ln>
        <a:effectLst/>
      </c:spPr>
    </c:title>
    <c:autoTitleDeleted val="0"/>
    <c:plotArea>
      <c:layout>
        <c:manualLayout>
          <c:layoutTarget val="inner"/>
          <c:xMode val="edge"/>
          <c:yMode val="edge"/>
          <c:x val="0.0474578937991258"/>
          <c:y val="0.247014361300076"/>
          <c:w val="0.929129924730611"/>
          <c:h val="0.657680885127454"/>
        </c:manualLayout>
      </c:layout>
      <c:barChart>
        <c:barDir val="col"/>
        <c:grouping val="clustered"/>
        <c:varyColors val="0"/>
        <c:ser>
          <c:idx val="0"/>
          <c:order val="0"/>
          <c:invertIfNegative val="0"/>
          <c:dLbls>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附表一!$I$4:$I$21</c:f>
              <c:numCache>
                <c:formatCode>0.00%</c:formatCode>
                <c:ptCount val="18"/>
                <c:pt idx="0">
                  <c:v>0.087719298245614</c:v>
                </c:pt>
                <c:pt idx="1">
                  <c:v>0.0573997233748271</c:v>
                </c:pt>
                <c:pt idx="2">
                  <c:v>0.0408673894912427</c:v>
                </c:pt>
                <c:pt idx="3">
                  <c:v>0.0982078853046595</c:v>
                </c:pt>
                <c:pt idx="4">
                  <c:v>0.00937081659973226</c:v>
                </c:pt>
                <c:pt idx="5">
                  <c:v>0.0709876543209877</c:v>
                </c:pt>
                <c:pt idx="6">
                  <c:v>0.0534691279439847</c:v>
                </c:pt>
                <c:pt idx="7">
                  <c:v>0.0721687638786084</c:v>
                </c:pt>
                <c:pt idx="8">
                  <c:v>0.00932400932400932</c:v>
                </c:pt>
                <c:pt idx="9">
                  <c:v>0.0925976509150505</c:v>
                </c:pt>
                <c:pt idx="10">
                  <c:v>0.0209643605870021</c:v>
                </c:pt>
                <c:pt idx="11">
                  <c:v>0.00820793433652531</c:v>
                </c:pt>
                <c:pt idx="12">
                  <c:v>0.0105401844532279</c:v>
                </c:pt>
                <c:pt idx="13">
                  <c:v>0.0319084888621312</c:v>
                </c:pt>
                <c:pt idx="14">
                  <c:v>0.0582552693208431</c:v>
                </c:pt>
                <c:pt idx="15">
                  <c:v>0.0894357743097239</c:v>
                </c:pt>
                <c:pt idx="16">
                  <c:v>0.0298507462686567</c:v>
                </c:pt>
                <c:pt idx="17">
                  <c:v>0.0305676855895196</c:v>
                </c:pt>
              </c:numCache>
            </c:numRef>
          </c:val>
        </c:ser>
        <c:dLbls>
          <c:showLegendKey val="0"/>
          <c:showVal val="1"/>
          <c:showCatName val="0"/>
          <c:showSerName val="0"/>
          <c:showPercent val="0"/>
          <c:showBubbleSize val="0"/>
        </c:dLbls>
        <c:gapWidth val="100"/>
        <c:axId val="138529024"/>
        <c:axId val="138534912"/>
      </c:barChart>
      <c:catAx>
        <c:axId val="13852902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8534912"/>
        <c:crosses val="autoZero"/>
        <c:auto val="1"/>
        <c:lblAlgn val="ctr"/>
        <c:lblOffset val="100"/>
        <c:noMultiLvlLbl val="0"/>
      </c:catAx>
      <c:valAx>
        <c:axId val="138534912"/>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0"/>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8529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各学院早自习出勤率</a:t>
            </a:r>
            <a:endPar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endParaRP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lang="zh-CN" sz="900" b="0" i="0" u="none" strike="noStrike" kern="1200" baseline="0">
                    <a:solidFill>
                      <a:schemeClr val="tx1">
                        <a:lumMod val="75000"/>
                        <a:lumOff val="25000"/>
                      </a:schemeClr>
                    </a:solidFill>
                    <a:latin typeface="+mn-lt"/>
                    <a:ea typeface="+mn-ea"/>
                    <a:cs typeface="+mn-cs"/>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附表一!$B$4:$B$21</c:f>
              <c:numCache>
                <c:formatCode>0.00%</c:formatCode>
                <c:ptCount val="18"/>
                <c:pt idx="0">
                  <c:v>1</c:v>
                </c:pt>
                <c:pt idx="1">
                  <c:v>0.986149584487535</c:v>
                </c:pt>
                <c:pt idx="2">
                  <c:v>0.992974238875878</c:v>
                </c:pt>
                <c:pt idx="3">
                  <c:v>1</c:v>
                </c:pt>
                <c:pt idx="4">
                  <c:v>0.938888888888889</c:v>
                </c:pt>
                <c:pt idx="5">
                  <c:v>1</c:v>
                </c:pt>
                <c:pt idx="6">
                  <c:v>0.993103448275862</c:v>
                </c:pt>
                <c:pt idx="7">
                  <c:v>0.980237154150198</c:v>
                </c:pt>
                <c:pt idx="8">
                  <c:v>1</c:v>
                </c:pt>
                <c:pt idx="9">
                  <c:v>0.964190981432361</c:v>
                </c:pt>
                <c:pt idx="10">
                  <c:v>0.977973568281938</c:v>
                </c:pt>
                <c:pt idx="11">
                  <c:v>0.997093023255814</c:v>
                </c:pt>
                <c:pt idx="12">
                  <c:v>0.975103734439834</c:v>
                </c:pt>
                <c:pt idx="13">
                  <c:v>1</c:v>
                </c:pt>
                <c:pt idx="14">
                  <c:v>1</c:v>
                </c:pt>
                <c:pt idx="15">
                  <c:v>1</c:v>
                </c:pt>
                <c:pt idx="16">
                  <c:v>0.995260663507109</c:v>
                </c:pt>
                <c:pt idx="17">
                  <c:v>0.998381877022654</c:v>
                </c:pt>
              </c:numCache>
            </c:numRef>
          </c:val>
        </c:ser>
        <c:dLbls>
          <c:showLegendKey val="0"/>
          <c:showVal val="0"/>
          <c:showCatName val="0"/>
          <c:showSerName val="0"/>
          <c:showPercent val="0"/>
          <c:showBubbleSize val="0"/>
        </c:dLbls>
        <c:gapWidth val="219"/>
        <c:overlap val="-27"/>
        <c:axId val="138748672"/>
        <c:axId val="138750208"/>
      </c:barChart>
      <c:catAx>
        <c:axId val="138748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8750208"/>
        <c:crosses val="autoZero"/>
        <c:auto val="1"/>
        <c:lblAlgn val="ctr"/>
        <c:lblOffset val="100"/>
        <c:noMultiLvlLbl val="0"/>
      </c:catAx>
      <c:valAx>
        <c:axId val="138750208"/>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8748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各学院课堂迟到率</a:t>
            </a:r>
            <a:endPar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endParaRP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zh-CN" sz="900" b="0" i="0" u="none" strike="noStrike" kern="1200" baseline="0">
                    <a:solidFill>
                      <a:schemeClr val="tx1">
                        <a:lumMod val="75000"/>
                        <a:lumOff val="25000"/>
                      </a:schemeClr>
                    </a:solidFill>
                    <a:latin typeface="+mn-lt"/>
                    <a:ea typeface="+mn-ea"/>
                    <a:cs typeface="+mn-cs"/>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附表一!$M$4:$M$21</c:f>
              <c:numCache>
                <c:formatCode>0.00%</c:formatCode>
                <c:ptCount val="18"/>
                <c:pt idx="0">
                  <c:v>0.00218340611353712</c:v>
                </c:pt>
                <c:pt idx="1">
                  <c:v>0.00150262960180316</c:v>
                </c:pt>
                <c:pt idx="2">
                  <c:v>0.00555068653228162</c:v>
                </c:pt>
                <c:pt idx="3">
                  <c:v>0.00717703349282297</c:v>
                </c:pt>
                <c:pt idx="4">
                  <c:v>0</c:v>
                </c:pt>
                <c:pt idx="5">
                  <c:v>0</c:v>
                </c:pt>
                <c:pt idx="6">
                  <c:v>0.00138985406532314</c:v>
                </c:pt>
                <c:pt idx="7">
                  <c:v>0.0024232633279483</c:v>
                </c:pt>
                <c:pt idx="8">
                  <c:v>0.00260416666666667</c:v>
                </c:pt>
                <c:pt idx="9">
                  <c:v>0</c:v>
                </c:pt>
                <c:pt idx="10">
                  <c:v>0.00980392156862745</c:v>
                </c:pt>
                <c:pt idx="11">
                  <c:v>0</c:v>
                </c:pt>
                <c:pt idx="12">
                  <c:v>0.0209205020920502</c:v>
                </c:pt>
                <c:pt idx="13">
                  <c:v>0.00186799501867995</c:v>
                </c:pt>
                <c:pt idx="14">
                  <c:v>0.00598425196850394</c:v>
                </c:pt>
                <c:pt idx="15">
                  <c:v>0.00693962526023595</c:v>
                </c:pt>
                <c:pt idx="16">
                  <c:v>0.00659340659340659</c:v>
                </c:pt>
                <c:pt idx="17">
                  <c:v>0</c:v>
                </c:pt>
              </c:numCache>
            </c:numRef>
          </c:val>
        </c:ser>
        <c:dLbls>
          <c:showLegendKey val="0"/>
          <c:showVal val="0"/>
          <c:showCatName val="0"/>
          <c:showSerName val="0"/>
          <c:showPercent val="0"/>
          <c:showBubbleSize val="0"/>
        </c:dLbls>
        <c:gapWidth val="219"/>
        <c:overlap val="-27"/>
        <c:axId val="138779648"/>
        <c:axId val="138781440"/>
      </c:barChart>
      <c:catAx>
        <c:axId val="13877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8781440"/>
        <c:crosses val="autoZero"/>
        <c:auto val="1"/>
        <c:lblAlgn val="ctr"/>
        <c:lblOffset val="100"/>
        <c:noMultiLvlLbl val="0"/>
      </c:catAx>
      <c:valAx>
        <c:axId val="138781440"/>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8779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56854</xdr:colOff>
      <xdr:row>32</xdr:row>
      <xdr:rowOff>50229</xdr:rowOff>
    </xdr:from>
    <xdr:to>
      <xdr:col>15</xdr:col>
      <xdr:colOff>899724</xdr:colOff>
      <xdr:row>47</xdr:row>
      <xdr:rowOff>37504</xdr:rowOff>
    </xdr:to>
    <xdr:graphicFrame>
      <xdr:nvGraphicFramePr>
        <xdr:cNvPr id="2" name="图表 1"/>
        <xdr:cNvGraphicFramePr/>
      </xdr:nvGraphicFramePr>
      <xdr:xfrm>
        <a:off x="56515" y="6989445"/>
        <a:ext cx="9177020" cy="25590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88403</xdr:rowOff>
    </xdr:from>
    <xdr:to>
      <xdr:col>15</xdr:col>
      <xdr:colOff>841301</xdr:colOff>
      <xdr:row>65</xdr:row>
      <xdr:rowOff>75679</xdr:rowOff>
    </xdr:to>
    <xdr:graphicFrame>
      <xdr:nvGraphicFramePr>
        <xdr:cNvPr id="3" name="图表 2"/>
        <xdr:cNvGraphicFramePr/>
      </xdr:nvGraphicFramePr>
      <xdr:xfrm>
        <a:off x="0" y="10113645"/>
        <a:ext cx="9175115" cy="255905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126501</xdr:colOff>
      <xdr:row>68</xdr:row>
      <xdr:rowOff>164752</xdr:rowOff>
    </xdr:from>
    <xdr:to>
      <xdr:col>15</xdr:col>
      <xdr:colOff>967885</xdr:colOff>
      <xdr:row>83</xdr:row>
      <xdr:rowOff>152027</xdr:rowOff>
    </xdr:to>
    <xdr:graphicFrame>
      <xdr:nvGraphicFramePr>
        <xdr:cNvPr id="4" name="图表 3"/>
        <xdr:cNvGraphicFramePr/>
      </xdr:nvGraphicFramePr>
      <xdr:xfrm>
        <a:off x="126365" y="13275945"/>
        <a:ext cx="9175750" cy="255905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199701</xdr:colOff>
      <xdr:row>86</xdr:row>
      <xdr:rowOff>50229</xdr:rowOff>
    </xdr:from>
    <xdr:to>
      <xdr:col>15</xdr:col>
      <xdr:colOff>1041889</xdr:colOff>
      <xdr:row>101</xdr:row>
      <xdr:rowOff>0</xdr:rowOff>
    </xdr:to>
    <xdr:graphicFrame>
      <xdr:nvGraphicFramePr>
        <xdr:cNvPr id="5" name="图表 4"/>
        <xdr:cNvGraphicFramePr/>
      </xdr:nvGraphicFramePr>
      <xdr:xfrm>
        <a:off x="199390" y="16247745"/>
        <a:ext cx="9176385" cy="2521585"/>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68225</xdr:colOff>
      <xdr:row>123</xdr:row>
      <xdr:rowOff>37504</xdr:rowOff>
    </xdr:from>
    <xdr:to>
      <xdr:col>15</xdr:col>
      <xdr:colOff>1104207</xdr:colOff>
      <xdr:row>139</xdr:row>
      <xdr:rowOff>37504</xdr:rowOff>
    </xdr:to>
    <xdr:graphicFrame>
      <xdr:nvGraphicFramePr>
        <xdr:cNvPr id="6" name="图表 5"/>
        <xdr:cNvGraphicFramePr/>
      </xdr:nvGraphicFramePr>
      <xdr:xfrm>
        <a:off x="67945" y="22578695"/>
        <a:ext cx="9370060" cy="27432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104</xdr:row>
      <xdr:rowOff>0</xdr:rowOff>
    </xdr:from>
    <xdr:to>
      <xdr:col>15</xdr:col>
      <xdr:colOff>1080838</xdr:colOff>
      <xdr:row>120</xdr:row>
      <xdr:rowOff>0</xdr:rowOff>
    </xdr:to>
    <xdr:graphicFrame>
      <xdr:nvGraphicFramePr>
        <xdr:cNvPr id="7" name="图表 6"/>
        <xdr:cNvGraphicFramePr/>
      </xdr:nvGraphicFramePr>
      <xdr:xfrm>
        <a:off x="0" y="19283680"/>
        <a:ext cx="9415145" cy="27432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zoomScale="70" zoomScaleNormal="70" workbookViewId="0">
      <selection activeCell="E11" sqref="E11"/>
    </sheetView>
  </sheetViews>
  <sheetFormatPr defaultColWidth="9" defaultRowHeight="13.5"/>
  <cols>
    <col min="2" max="2" width="10.25" customWidth="1"/>
    <col min="3" max="3" width="9.375" customWidth="1"/>
    <col min="4" max="4" width="12.5" customWidth="1"/>
    <col min="5" max="5" width="10.125" customWidth="1"/>
    <col min="6" max="6" width="9" customWidth="1"/>
    <col min="14" max="14" width="12.625" customWidth="1"/>
    <col min="16" max="16" width="12.625" customWidth="1"/>
  </cols>
  <sheetData>
    <row r="1" s="50" customFormat="1" ht="20.25" spans="1:12">
      <c r="A1" s="109" t="s">
        <v>0</v>
      </c>
      <c r="B1" s="109"/>
      <c r="C1" s="109"/>
      <c r="D1" s="109"/>
      <c r="E1" s="109"/>
      <c r="F1" s="109"/>
      <c r="G1" s="109"/>
      <c r="H1" s="109"/>
      <c r="I1" s="109"/>
      <c r="J1" s="109"/>
      <c r="K1" s="109"/>
      <c r="L1" s="109"/>
    </row>
    <row r="2" s="50" customFormat="1" ht="18.75" spans="1:12">
      <c r="A2" s="110" t="s">
        <v>1</v>
      </c>
      <c r="B2" s="110" t="s">
        <v>2</v>
      </c>
      <c r="C2" s="111"/>
      <c r="D2" s="111"/>
      <c r="E2" s="111"/>
      <c r="F2" s="110" t="s">
        <v>3</v>
      </c>
      <c r="G2" s="110"/>
      <c r="H2" s="110"/>
      <c r="I2" s="110"/>
      <c r="J2" s="110"/>
      <c r="K2" s="110" t="s">
        <v>4</v>
      </c>
      <c r="L2" s="110" t="s">
        <v>5</v>
      </c>
    </row>
    <row r="3" s="50" customFormat="1" ht="22.5" spans="1:12">
      <c r="A3" s="110"/>
      <c r="B3" s="112" t="s">
        <v>6</v>
      </c>
      <c r="C3" s="113" t="s">
        <v>7</v>
      </c>
      <c r="D3" s="114" t="s">
        <v>8</v>
      </c>
      <c r="E3" s="115" t="s">
        <v>9</v>
      </c>
      <c r="F3" s="114" t="s">
        <v>10</v>
      </c>
      <c r="G3" s="114" t="s">
        <v>11</v>
      </c>
      <c r="H3" s="114" t="s">
        <v>12</v>
      </c>
      <c r="I3" s="114" t="s">
        <v>13</v>
      </c>
      <c r="J3" s="114" t="s">
        <v>14</v>
      </c>
      <c r="K3" s="110"/>
      <c r="L3" s="110"/>
    </row>
    <row r="4" s="50" customFormat="1" ht="16.35" customHeight="1" spans="1:12">
      <c r="A4" s="27" t="s">
        <v>15</v>
      </c>
      <c r="B4" s="116">
        <f t="shared" ref="B4:B21" si="0">VLOOKUP(A4,附表二,4,0)</f>
        <v>1</v>
      </c>
      <c r="C4" s="116">
        <f t="shared" ref="C4:C21" si="1">VLOOKUP(A4,附表二,11,0)</f>
        <v>1</v>
      </c>
      <c r="D4" s="117">
        <v>10</v>
      </c>
      <c r="E4" s="117">
        <f t="shared" ref="E4:E21" si="2">VLOOKUP(A4,附表二,17,0)</f>
        <v>9.8</v>
      </c>
      <c r="F4" s="118">
        <f>VLOOKUP(A4,附表一,2,0)</f>
        <v>1</v>
      </c>
      <c r="G4" s="116">
        <f t="shared" ref="G4:G21" si="3">VLOOKUP(A4,附表一,10,0)</f>
        <v>0.980506822612086</v>
      </c>
      <c r="H4" s="64">
        <f t="shared" ref="H4:H21" si="4">VLOOKUP(A4,附表一,9,0)</f>
        <v>0.087719298245614</v>
      </c>
      <c r="I4" s="119">
        <f t="shared" ref="I4:I21" si="5">VLOOKUP(A4,附表一,12,0)</f>
        <v>0.00436681222707424</v>
      </c>
      <c r="J4" s="120">
        <f t="shared" ref="J4:J21" si="6">VLOOKUP(A4,附表一,15,0)</f>
        <v>20</v>
      </c>
      <c r="K4" s="121">
        <f t="shared" ref="K4:K21" si="7">VLOOKUP(A4,附表一,17,0)+VLOOKUP(A4,附表二,18,0)</f>
        <v>195.435477582846</v>
      </c>
      <c r="L4" s="28">
        <f t="shared" ref="L4:L21" si="8">RANK(K4,$K$4:$K$21,0)</f>
        <v>14</v>
      </c>
    </row>
    <row r="5" s="50" customFormat="1" ht="16.35" customHeight="1" spans="1:12">
      <c r="A5" s="27" t="s">
        <v>16</v>
      </c>
      <c r="B5" s="116">
        <f t="shared" si="0"/>
        <v>1</v>
      </c>
      <c r="C5" s="116">
        <f t="shared" si="1"/>
        <v>1</v>
      </c>
      <c r="D5" s="117">
        <v>10</v>
      </c>
      <c r="E5" s="117">
        <f t="shared" si="2"/>
        <v>10</v>
      </c>
      <c r="F5" s="118">
        <f t="shared" ref="F5:F16" si="9">VLOOKUP(A5,表一,2,0)</f>
        <v>0.986149584487535</v>
      </c>
      <c r="G5" s="116">
        <f t="shared" si="3"/>
        <v>0.977869986168741</v>
      </c>
      <c r="H5" s="64">
        <f t="shared" si="4"/>
        <v>0.0573997233748271</v>
      </c>
      <c r="I5" s="119">
        <f t="shared" si="5"/>
        <v>0.00826446280991736</v>
      </c>
      <c r="J5" s="120">
        <f t="shared" si="6"/>
        <v>19</v>
      </c>
      <c r="K5" s="121">
        <f t="shared" si="7"/>
        <v>197.312394876687</v>
      </c>
      <c r="L5" s="28">
        <f t="shared" si="8"/>
        <v>12</v>
      </c>
    </row>
    <row r="6" s="50" customFormat="1" ht="16.35" customHeight="1" spans="1:12">
      <c r="A6" s="27" t="s">
        <v>17</v>
      </c>
      <c r="B6" s="116">
        <f t="shared" si="0"/>
        <v>0.95</v>
      </c>
      <c r="C6" s="116">
        <f t="shared" si="1"/>
        <v>1</v>
      </c>
      <c r="D6" s="117">
        <v>10</v>
      </c>
      <c r="E6" s="117">
        <f t="shared" si="2"/>
        <v>10</v>
      </c>
      <c r="F6" s="118">
        <f t="shared" si="9"/>
        <v>0.992974238875878</v>
      </c>
      <c r="G6" s="116">
        <f t="shared" si="3"/>
        <v>0.992493744787323</v>
      </c>
      <c r="H6" s="64">
        <f t="shared" si="4"/>
        <v>0.0408673894912427</v>
      </c>
      <c r="I6" s="119">
        <f t="shared" si="5"/>
        <v>0.0128542214431785</v>
      </c>
      <c r="J6" s="120">
        <f t="shared" si="6"/>
        <v>19</v>
      </c>
      <c r="K6" s="121">
        <f t="shared" si="7"/>
        <v>197.404304523871</v>
      </c>
      <c r="L6" s="28">
        <f t="shared" si="8"/>
        <v>11</v>
      </c>
    </row>
    <row r="7" s="50" customFormat="1" ht="16.35" customHeight="1" spans="1:12">
      <c r="A7" s="27" t="s">
        <v>18</v>
      </c>
      <c r="B7" s="116">
        <f t="shared" si="0"/>
        <v>1</v>
      </c>
      <c r="C7" s="116">
        <f t="shared" si="1"/>
        <v>1</v>
      </c>
      <c r="D7" s="117">
        <v>10</v>
      </c>
      <c r="E7" s="117">
        <f t="shared" si="2"/>
        <v>9.9</v>
      </c>
      <c r="F7" s="118">
        <f t="shared" si="9"/>
        <v>1</v>
      </c>
      <c r="G7" s="116">
        <f t="shared" si="3"/>
        <v>0.997132616487455</v>
      </c>
      <c r="H7" s="64">
        <f t="shared" si="4"/>
        <v>0.0982078853046595</v>
      </c>
      <c r="I7" s="119">
        <f t="shared" si="5"/>
        <v>0.0043859649122807</v>
      </c>
      <c r="J7" s="120">
        <f t="shared" si="6"/>
        <v>20</v>
      </c>
      <c r="K7" s="121">
        <f t="shared" si="7"/>
        <v>199.699283154122</v>
      </c>
      <c r="L7" s="28">
        <f t="shared" si="8"/>
        <v>3</v>
      </c>
    </row>
    <row r="8" s="50" customFormat="1" ht="16.35" customHeight="1" spans="1:12">
      <c r="A8" s="27" t="s">
        <v>19</v>
      </c>
      <c r="B8" s="116">
        <f t="shared" si="0"/>
        <v>1</v>
      </c>
      <c r="C8" s="116">
        <f t="shared" si="1"/>
        <v>1</v>
      </c>
      <c r="D8" s="117">
        <v>10</v>
      </c>
      <c r="E8" s="117">
        <f t="shared" si="2"/>
        <v>9.8</v>
      </c>
      <c r="F8" s="118">
        <f t="shared" si="9"/>
        <v>0.938888888888889</v>
      </c>
      <c r="G8" s="116">
        <f t="shared" si="3"/>
        <v>0.874163319946452</v>
      </c>
      <c r="H8" s="64">
        <f t="shared" si="4"/>
        <v>0.00937081659973226</v>
      </c>
      <c r="I8" s="119">
        <f t="shared" si="5"/>
        <v>0.0185758513931889</v>
      </c>
      <c r="J8" s="120">
        <f t="shared" si="6"/>
        <v>20</v>
      </c>
      <c r="K8" s="121">
        <f t="shared" si="7"/>
        <v>190.380321285141</v>
      </c>
      <c r="L8" s="28">
        <f t="shared" si="8"/>
        <v>18</v>
      </c>
    </row>
    <row r="9" s="50" customFormat="1" ht="16.35" customHeight="1" spans="1:12">
      <c r="A9" s="27" t="s">
        <v>20</v>
      </c>
      <c r="B9" s="116">
        <f t="shared" si="0"/>
        <v>1</v>
      </c>
      <c r="C9" s="116">
        <f t="shared" si="1"/>
        <v>1</v>
      </c>
      <c r="D9" s="117">
        <v>10</v>
      </c>
      <c r="E9" s="117">
        <f t="shared" si="2"/>
        <v>10</v>
      </c>
      <c r="F9" s="118">
        <f t="shared" si="9"/>
        <v>1</v>
      </c>
      <c r="G9" s="116">
        <f t="shared" si="3"/>
        <v>0.996913580246914</v>
      </c>
      <c r="H9" s="64">
        <f t="shared" si="4"/>
        <v>0.0709876543209877</v>
      </c>
      <c r="I9" s="119">
        <f t="shared" si="5"/>
        <v>0.0113333333333333</v>
      </c>
      <c r="J9" s="120">
        <f t="shared" si="6"/>
        <v>20</v>
      </c>
      <c r="K9" s="121">
        <f t="shared" si="7"/>
        <v>199.783950617284</v>
      </c>
      <c r="L9" s="28">
        <f t="shared" si="8"/>
        <v>2</v>
      </c>
    </row>
    <row r="10" s="50" customFormat="1" ht="16.35" customHeight="1" spans="1:12">
      <c r="A10" s="27" t="s">
        <v>21</v>
      </c>
      <c r="B10" s="116">
        <f t="shared" si="0"/>
        <v>1</v>
      </c>
      <c r="C10" s="116">
        <f t="shared" si="1"/>
        <v>1</v>
      </c>
      <c r="D10" s="117">
        <v>10</v>
      </c>
      <c r="E10" s="117">
        <f t="shared" si="2"/>
        <v>10</v>
      </c>
      <c r="F10" s="118">
        <f t="shared" si="9"/>
        <v>0.993103448275862</v>
      </c>
      <c r="G10" s="116">
        <f t="shared" si="3"/>
        <v>0.969446212603437</v>
      </c>
      <c r="H10" s="64">
        <f t="shared" si="4"/>
        <v>0.0534691279439847</v>
      </c>
      <c r="I10" s="119">
        <f t="shared" si="5"/>
        <v>0.00347463516330785</v>
      </c>
      <c r="J10" s="120">
        <f t="shared" si="6"/>
        <v>20</v>
      </c>
      <c r="K10" s="121">
        <f t="shared" si="7"/>
        <v>197.792269364999</v>
      </c>
      <c r="L10" s="28">
        <f t="shared" si="8"/>
        <v>10</v>
      </c>
    </row>
    <row r="11" s="50" customFormat="1" ht="16.35" customHeight="1" spans="1:12">
      <c r="A11" s="31" t="s">
        <v>22</v>
      </c>
      <c r="B11" s="116">
        <f t="shared" si="0"/>
        <v>1</v>
      </c>
      <c r="C11" s="116">
        <f t="shared" si="1"/>
        <v>1</v>
      </c>
      <c r="D11" s="117">
        <v>10</v>
      </c>
      <c r="E11" s="117">
        <f t="shared" si="2"/>
        <v>10</v>
      </c>
      <c r="F11" s="118">
        <f t="shared" si="9"/>
        <v>0.980237154150198</v>
      </c>
      <c r="G11" s="116">
        <f t="shared" si="3"/>
        <v>0.988527017024426</v>
      </c>
      <c r="H11" s="64">
        <f t="shared" si="4"/>
        <v>0.0721687638786084</v>
      </c>
      <c r="I11" s="119">
        <f t="shared" si="5"/>
        <v>0.00646203554119548</v>
      </c>
      <c r="J11" s="120">
        <f t="shared" si="6"/>
        <v>20</v>
      </c>
      <c r="K11" s="121">
        <f t="shared" si="7"/>
        <v>198.999262733212</v>
      </c>
      <c r="L11" s="28">
        <f t="shared" si="8"/>
        <v>5</v>
      </c>
    </row>
    <row r="12" s="50" customFormat="1" ht="16.35" customHeight="1" spans="1:12">
      <c r="A12" s="27" t="s">
        <v>23</v>
      </c>
      <c r="B12" s="116">
        <f t="shared" si="0"/>
        <v>1</v>
      </c>
      <c r="C12" s="116">
        <f t="shared" si="1"/>
        <v>1</v>
      </c>
      <c r="D12" s="117">
        <v>10</v>
      </c>
      <c r="E12" s="117">
        <f t="shared" si="2"/>
        <v>10</v>
      </c>
      <c r="F12" s="118">
        <f t="shared" si="9"/>
        <v>1</v>
      </c>
      <c r="G12" s="116">
        <f t="shared" si="3"/>
        <v>0.904428904428904</v>
      </c>
      <c r="H12" s="64">
        <f t="shared" si="4"/>
        <v>0.00932400932400932</v>
      </c>
      <c r="I12" s="119">
        <f t="shared" si="5"/>
        <v>0.0182291666666667</v>
      </c>
      <c r="J12" s="120">
        <f t="shared" si="6"/>
        <v>20</v>
      </c>
      <c r="K12" s="121">
        <f t="shared" si="7"/>
        <v>193.310023310023</v>
      </c>
      <c r="L12" s="28">
        <f t="shared" si="8"/>
        <v>17</v>
      </c>
    </row>
    <row r="13" s="50" customFormat="1" ht="16.35" customHeight="1" spans="1:12">
      <c r="A13" s="27" t="s">
        <v>24</v>
      </c>
      <c r="B13" s="116">
        <f t="shared" si="0"/>
        <v>1</v>
      </c>
      <c r="C13" s="116">
        <f t="shared" si="1"/>
        <v>1</v>
      </c>
      <c r="D13" s="117">
        <v>10</v>
      </c>
      <c r="E13" s="117">
        <f t="shared" si="2"/>
        <v>10</v>
      </c>
      <c r="F13" s="118">
        <f t="shared" si="9"/>
        <v>0.964190981432361</v>
      </c>
      <c r="G13" s="116">
        <f t="shared" si="3"/>
        <v>0.978148046981699</v>
      </c>
      <c r="H13" s="64">
        <f t="shared" si="4"/>
        <v>0.0925976509150505</v>
      </c>
      <c r="I13" s="119">
        <f t="shared" si="5"/>
        <v>0.00832819247378162</v>
      </c>
      <c r="J13" s="120">
        <f t="shared" si="6"/>
        <v>20</v>
      </c>
      <c r="K13" s="121">
        <f t="shared" si="7"/>
        <v>198.112273103042</v>
      </c>
      <c r="L13" s="28">
        <f t="shared" si="8"/>
        <v>9</v>
      </c>
    </row>
    <row r="14" s="50" customFormat="1" ht="16.35" customHeight="1" spans="1:12">
      <c r="A14" s="27" t="s">
        <v>25</v>
      </c>
      <c r="B14" s="116">
        <f t="shared" si="0"/>
        <v>1</v>
      </c>
      <c r="C14" s="116">
        <f t="shared" si="1"/>
        <v>1</v>
      </c>
      <c r="D14" s="117">
        <v>10</v>
      </c>
      <c r="E14" s="117">
        <f t="shared" si="2"/>
        <v>9.9</v>
      </c>
      <c r="F14" s="118">
        <f t="shared" si="9"/>
        <v>0.977973568281938</v>
      </c>
      <c r="G14" s="116">
        <f t="shared" si="3"/>
        <v>0.983228511530398</v>
      </c>
      <c r="H14" s="64">
        <f t="shared" si="4"/>
        <v>0.0209643605870021</v>
      </c>
      <c r="I14" s="119">
        <f t="shared" si="5"/>
        <v>0.00762527233115468</v>
      </c>
      <c r="J14" s="120">
        <f t="shared" si="6"/>
        <v>20</v>
      </c>
      <c r="K14" s="121">
        <f t="shared" si="7"/>
        <v>198.505731489947</v>
      </c>
      <c r="L14" s="28">
        <f t="shared" si="8"/>
        <v>8</v>
      </c>
    </row>
    <row r="15" s="50" customFormat="1" ht="16.35" customHeight="1" spans="1:12">
      <c r="A15" s="27" t="s">
        <v>26</v>
      </c>
      <c r="B15" s="116">
        <f t="shared" si="0"/>
        <v>1</v>
      </c>
      <c r="C15" s="116">
        <f t="shared" si="1"/>
        <v>1</v>
      </c>
      <c r="D15" s="117">
        <v>10</v>
      </c>
      <c r="E15" s="117">
        <f t="shared" si="2"/>
        <v>10</v>
      </c>
      <c r="F15" s="118">
        <f t="shared" si="9"/>
        <v>0.997093023255814</v>
      </c>
      <c r="G15" s="116">
        <f t="shared" si="3"/>
        <v>0.984952120383037</v>
      </c>
      <c r="H15" s="64">
        <f t="shared" si="4"/>
        <v>0.00820793433652531</v>
      </c>
      <c r="I15" s="119">
        <f t="shared" si="5"/>
        <v>0.00560224089635854</v>
      </c>
      <c r="J15" s="120">
        <f t="shared" si="6"/>
        <v>20</v>
      </c>
      <c r="K15" s="121">
        <f t="shared" si="7"/>
        <v>198.917578659371</v>
      </c>
      <c r="L15" s="28">
        <f t="shared" si="8"/>
        <v>7</v>
      </c>
    </row>
    <row r="16" s="50" customFormat="1" ht="16.35" customHeight="1" spans="1:12">
      <c r="A16" s="27" t="s">
        <v>27</v>
      </c>
      <c r="B16" s="116">
        <f t="shared" si="0"/>
        <v>1</v>
      </c>
      <c r="C16" s="116">
        <f t="shared" si="1"/>
        <v>1</v>
      </c>
      <c r="D16" s="117">
        <v>10</v>
      </c>
      <c r="E16" s="117">
        <f t="shared" si="2"/>
        <v>9.6</v>
      </c>
      <c r="F16" s="118">
        <f t="shared" si="9"/>
        <v>0.975103734439834</v>
      </c>
      <c r="G16" s="116">
        <f t="shared" si="3"/>
        <v>0.955204216073781</v>
      </c>
      <c r="H16" s="64">
        <f t="shared" si="4"/>
        <v>0.0105401844532279</v>
      </c>
      <c r="I16" s="119">
        <f t="shared" si="5"/>
        <v>0.00139470013947001</v>
      </c>
      <c r="J16" s="120">
        <f t="shared" si="6"/>
        <v>19</v>
      </c>
      <c r="K16" s="121">
        <f t="shared" si="7"/>
        <v>195.215332469563</v>
      </c>
      <c r="L16" s="28">
        <f t="shared" si="8"/>
        <v>15</v>
      </c>
    </row>
    <row r="17" s="50" customFormat="1" ht="16.35" customHeight="1" spans="1:12">
      <c r="A17" s="27" t="s">
        <v>28</v>
      </c>
      <c r="B17" s="116">
        <f t="shared" si="0"/>
        <v>1</v>
      </c>
      <c r="C17" s="116">
        <f t="shared" si="1"/>
        <v>1</v>
      </c>
      <c r="D17" s="117">
        <v>10</v>
      </c>
      <c r="E17" s="117">
        <f t="shared" si="2"/>
        <v>10</v>
      </c>
      <c r="F17" s="118">
        <f>VLOOKUP(A17,湖南农业大学学生日常学习检查得分周汇总_2017春季学期第二周,2,0)</f>
        <v>1</v>
      </c>
      <c r="G17" s="116">
        <f t="shared" si="3"/>
        <v>0.998795906080674</v>
      </c>
      <c r="H17" s="64">
        <f t="shared" si="4"/>
        <v>0.0319084888621312</v>
      </c>
      <c r="I17" s="119">
        <f t="shared" si="5"/>
        <v>0.00311332503113325</v>
      </c>
      <c r="J17" s="120">
        <f t="shared" si="6"/>
        <v>20</v>
      </c>
      <c r="K17" s="121">
        <f t="shared" si="7"/>
        <v>199.915713425647</v>
      </c>
      <c r="L17" s="28">
        <f t="shared" si="8"/>
        <v>1</v>
      </c>
    </row>
    <row r="18" s="50" customFormat="1" ht="16.35" customHeight="1" spans="1:12">
      <c r="A18" s="27" t="s">
        <v>29</v>
      </c>
      <c r="B18" s="116">
        <f t="shared" si="0"/>
        <v>1</v>
      </c>
      <c r="C18" s="116">
        <f t="shared" si="1"/>
        <v>1</v>
      </c>
      <c r="D18" s="117">
        <v>10</v>
      </c>
      <c r="E18" s="117">
        <f t="shared" si="2"/>
        <v>10</v>
      </c>
      <c r="F18" s="118">
        <f>VLOOKUP(A18,表一,2,0)</f>
        <v>1</v>
      </c>
      <c r="G18" s="116">
        <f t="shared" si="3"/>
        <v>0.987704918032787</v>
      </c>
      <c r="H18" s="64">
        <f t="shared" si="4"/>
        <v>0.0582552693208431</v>
      </c>
      <c r="I18" s="119">
        <f t="shared" si="5"/>
        <v>0.0100787401574803</v>
      </c>
      <c r="J18" s="120">
        <f t="shared" si="6"/>
        <v>20</v>
      </c>
      <c r="K18" s="121">
        <f t="shared" si="7"/>
        <v>199.139344262295</v>
      </c>
      <c r="L18" s="28">
        <f t="shared" si="8"/>
        <v>4</v>
      </c>
    </row>
    <row r="19" s="50" customFormat="1" ht="16.35" customHeight="1" spans="1:12">
      <c r="A19" s="27" t="s">
        <v>30</v>
      </c>
      <c r="B19" s="116">
        <f t="shared" si="0"/>
        <v>1</v>
      </c>
      <c r="C19" s="116">
        <f t="shared" si="1"/>
        <v>0.875</v>
      </c>
      <c r="D19" s="117">
        <v>10</v>
      </c>
      <c r="E19" s="117">
        <f t="shared" si="2"/>
        <v>10</v>
      </c>
      <c r="F19" s="118">
        <f>VLOOKUP(A19,表一,2,0)</f>
        <v>1</v>
      </c>
      <c r="G19" s="116">
        <f t="shared" si="3"/>
        <v>0.95438175270108</v>
      </c>
      <c r="H19" s="64">
        <f t="shared" si="4"/>
        <v>0.0894357743097239</v>
      </c>
      <c r="I19" s="119">
        <f t="shared" si="5"/>
        <v>0.00416377515614157</v>
      </c>
      <c r="J19" s="120">
        <f t="shared" si="6"/>
        <v>19</v>
      </c>
      <c r="K19" s="121">
        <f t="shared" si="7"/>
        <v>195.806722689076</v>
      </c>
      <c r="L19" s="28">
        <f t="shared" si="8"/>
        <v>13</v>
      </c>
    </row>
    <row r="20" s="50" customFormat="1" ht="16.35" customHeight="1" spans="1:12">
      <c r="A20" s="27" t="s">
        <v>31</v>
      </c>
      <c r="B20" s="116">
        <f t="shared" si="0"/>
        <v>1</v>
      </c>
      <c r="C20" s="116">
        <f t="shared" si="1"/>
        <v>1</v>
      </c>
      <c r="D20" s="117">
        <v>10</v>
      </c>
      <c r="E20" s="117">
        <f t="shared" si="2"/>
        <v>10</v>
      </c>
      <c r="F20" s="118">
        <f>VLOOKUP(A20,表一,2,0)</f>
        <v>0.995260663507109</v>
      </c>
      <c r="G20" s="116">
        <f t="shared" si="3"/>
        <v>1</v>
      </c>
      <c r="H20" s="64">
        <f t="shared" si="4"/>
        <v>0.0298507462686567</v>
      </c>
      <c r="I20" s="119">
        <f t="shared" si="5"/>
        <v>0</v>
      </c>
      <c r="J20" s="120">
        <f t="shared" si="6"/>
        <v>19</v>
      </c>
      <c r="K20" s="121">
        <f t="shared" si="7"/>
        <v>198.952606635071</v>
      </c>
      <c r="L20" s="28">
        <f t="shared" si="8"/>
        <v>6</v>
      </c>
    </row>
    <row r="21" s="50" customFormat="1" ht="16.35" customHeight="1" spans="1:12">
      <c r="A21" s="27" t="s">
        <v>32</v>
      </c>
      <c r="B21" s="116">
        <f t="shared" si="0"/>
        <v>0.9</v>
      </c>
      <c r="C21" s="116">
        <f t="shared" si="1"/>
        <v>1</v>
      </c>
      <c r="D21" s="117">
        <v>10</v>
      </c>
      <c r="E21" s="117">
        <f t="shared" si="2"/>
        <v>9.9</v>
      </c>
      <c r="F21" s="118">
        <f>VLOOKUP(A21,表一,2,0)</f>
        <v>0.998381877022654</v>
      </c>
      <c r="G21" s="116">
        <f t="shared" si="3"/>
        <v>0.97707423580786</v>
      </c>
      <c r="H21" s="64">
        <f t="shared" si="4"/>
        <v>0.0305676855895196</v>
      </c>
      <c r="I21" s="119">
        <f t="shared" si="5"/>
        <v>0.00461361014994233</v>
      </c>
      <c r="J21" s="120">
        <f t="shared" si="6"/>
        <v>18</v>
      </c>
      <c r="K21" s="121">
        <f t="shared" si="7"/>
        <v>194.279015276777</v>
      </c>
      <c r="L21" s="28">
        <f t="shared" si="8"/>
        <v>16</v>
      </c>
    </row>
  </sheetData>
  <mergeCells count="6">
    <mergeCell ref="A1:L1"/>
    <mergeCell ref="B2:E2"/>
    <mergeCell ref="F2:J2"/>
    <mergeCell ref="A2:A3"/>
    <mergeCell ref="K2:K3"/>
    <mergeCell ref="L2:L3"/>
  </mergeCells>
  <printOptions horizontalCentered="1" verticalCentered="1"/>
  <pageMargins left="0.747916666666667" right="0.747916666666667" top="0.984027777777778" bottom="0.984027777777778" header="0.511805555555556" footer="0.511805555555556"/>
  <pageSetup paperSize="9" fitToWidth="0" fitToHeight="0" orientation="landscape"/>
  <headerFooter>
    <oddHeader>&amp;L&amp;G</oddHeader>
    <oddFooter>&amp;R二〇一八年五月二十一日</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3"/>
  <sheetViews>
    <sheetView zoomScale="70" zoomScaleNormal="70" workbookViewId="0">
      <selection activeCell="N6" sqref="N6"/>
    </sheetView>
  </sheetViews>
  <sheetFormatPr defaultColWidth="9" defaultRowHeight="13.5"/>
  <cols>
    <col min="1" max="1" width="9.625" style="50" customWidth="1"/>
    <col min="2" max="2" width="8.375" style="51" customWidth="1"/>
    <col min="3" max="3" width="6.875" style="51" customWidth="1"/>
    <col min="4" max="4" width="5.625" style="52" customWidth="1"/>
    <col min="5" max="5" width="6.875" style="51" customWidth="1"/>
    <col min="6" max="6" width="6.25" style="50" customWidth="1"/>
    <col min="7" max="7" width="7.5" style="50" customWidth="1"/>
    <col min="8" max="8" width="6.875" style="50" customWidth="1"/>
    <col min="9" max="9" width="7.875" style="50" customWidth="1"/>
    <col min="10" max="10" width="9.25" style="50" customWidth="1"/>
    <col min="11" max="11" width="6.875" style="50" customWidth="1"/>
    <col min="12" max="12" width="7.5" style="53" customWidth="1"/>
    <col min="13" max="13" width="7.5" style="50" customWidth="1"/>
    <col min="14" max="14" width="7.875" style="50" customWidth="1"/>
    <col min="15" max="15" width="4.5" style="54" customWidth="1"/>
    <col min="16" max="16" width="26.375" style="50" customWidth="1"/>
    <col min="17" max="17" width="8" style="50" customWidth="1"/>
    <col min="18" max="18" width="4.875" style="50" customWidth="1"/>
    <col min="19" max="256" width="9" style="50" customWidth="1"/>
  </cols>
  <sheetData>
    <row r="1" ht="24" customHeight="1" spans="1:18">
      <c r="A1" s="55" t="s">
        <v>33</v>
      </c>
      <c r="B1" s="55"/>
      <c r="C1" s="55"/>
      <c r="D1" s="55"/>
      <c r="E1" s="55"/>
      <c r="F1" s="55"/>
      <c r="G1" s="55"/>
      <c r="H1" s="55"/>
      <c r="I1" s="55"/>
      <c r="J1" s="55"/>
      <c r="K1" s="55"/>
      <c r="L1" s="55"/>
      <c r="M1" s="55"/>
      <c r="N1" s="55"/>
      <c r="O1" s="55"/>
      <c r="P1" s="55"/>
      <c r="Q1" s="55"/>
      <c r="R1" s="55"/>
    </row>
    <row r="2" ht="24.75" customHeight="1" spans="1:18">
      <c r="A2" s="56" t="s">
        <v>1</v>
      </c>
      <c r="B2" s="57" t="s">
        <v>34</v>
      </c>
      <c r="C2" s="58"/>
      <c r="D2" s="58"/>
      <c r="E2" s="59"/>
      <c r="F2" s="56" t="s">
        <v>35</v>
      </c>
      <c r="G2" s="56"/>
      <c r="H2" s="56"/>
      <c r="I2" s="56"/>
      <c r="J2" s="56"/>
      <c r="K2" s="56"/>
      <c r="L2" s="56"/>
      <c r="M2" s="56"/>
      <c r="N2" s="56"/>
      <c r="O2" s="56" t="s">
        <v>36</v>
      </c>
      <c r="P2" s="56"/>
      <c r="Q2" s="62" t="s">
        <v>4</v>
      </c>
      <c r="R2" s="62" t="s">
        <v>5</v>
      </c>
    </row>
    <row r="3" ht="46.15" customHeight="1" spans="1:18">
      <c r="A3" s="56"/>
      <c r="B3" s="56" t="s">
        <v>37</v>
      </c>
      <c r="C3" s="60" t="s">
        <v>38</v>
      </c>
      <c r="D3" s="61" t="s">
        <v>39</v>
      </c>
      <c r="E3" s="60" t="s">
        <v>40</v>
      </c>
      <c r="F3" s="62" t="s">
        <v>41</v>
      </c>
      <c r="G3" s="62" t="s">
        <v>42</v>
      </c>
      <c r="H3" s="62" t="s">
        <v>43</v>
      </c>
      <c r="I3" s="62" t="s">
        <v>44</v>
      </c>
      <c r="J3" s="88" t="s">
        <v>11</v>
      </c>
      <c r="K3" s="62" t="s">
        <v>45</v>
      </c>
      <c r="L3" s="62" t="s">
        <v>13</v>
      </c>
      <c r="M3" s="62" t="s">
        <v>46</v>
      </c>
      <c r="N3" s="62" t="s">
        <v>47</v>
      </c>
      <c r="O3" s="62" t="s">
        <v>48</v>
      </c>
      <c r="P3" s="62" t="s">
        <v>49</v>
      </c>
      <c r="Q3" s="62"/>
      <c r="R3" s="62"/>
    </row>
    <row r="4" ht="16.5" customHeight="1" spans="1:18">
      <c r="A4" s="63" t="s">
        <v>15</v>
      </c>
      <c r="B4" s="64">
        <v>1</v>
      </c>
      <c r="C4" s="65">
        <v>10</v>
      </c>
      <c r="D4" s="66">
        <v>3</v>
      </c>
      <c r="E4" s="67">
        <v>0.0093167701863354</v>
      </c>
      <c r="F4" s="68">
        <v>513</v>
      </c>
      <c r="G4" s="69">
        <v>458</v>
      </c>
      <c r="H4" s="68">
        <v>45</v>
      </c>
      <c r="I4" s="89">
        <v>0.087719298245614</v>
      </c>
      <c r="J4" s="90">
        <v>0.980506822612086</v>
      </c>
      <c r="K4" s="68">
        <v>2</v>
      </c>
      <c r="L4" s="91">
        <v>0.00436681222707424</v>
      </c>
      <c r="M4" s="89">
        <v>0.00218340611353712</v>
      </c>
      <c r="N4" s="92">
        <f t="shared" ref="N4:N21" si="0">J4*70</f>
        <v>68.635477582846</v>
      </c>
      <c r="O4" s="93">
        <v>20</v>
      </c>
      <c r="P4" s="94"/>
      <c r="Q4" s="107">
        <f t="shared" ref="Q4:Q21" si="1">C4+N4+O4</f>
        <v>98.635477582846</v>
      </c>
      <c r="R4" s="63">
        <f t="shared" ref="R4:R21" si="2">RANK(Q4,$Q$4:$Q$21,0)</f>
        <v>8</v>
      </c>
    </row>
    <row r="5" ht="16.5" customHeight="1" spans="1:18">
      <c r="A5" s="63" t="s">
        <v>16</v>
      </c>
      <c r="B5" s="64">
        <v>0.986149584487535</v>
      </c>
      <c r="C5" s="65">
        <v>9.86149584487535</v>
      </c>
      <c r="D5" s="66">
        <v>6</v>
      </c>
      <c r="E5" s="67">
        <v>0.0168539325842697</v>
      </c>
      <c r="F5" s="68">
        <v>1446</v>
      </c>
      <c r="G5" s="69">
        <v>1331</v>
      </c>
      <c r="H5" s="68">
        <v>83</v>
      </c>
      <c r="I5" s="89">
        <v>0.0573997233748271</v>
      </c>
      <c r="J5" s="90">
        <v>0.977869986168741</v>
      </c>
      <c r="K5" s="68">
        <v>11</v>
      </c>
      <c r="L5" s="91">
        <v>0.00826446280991736</v>
      </c>
      <c r="M5" s="89">
        <v>0.00150262960180316</v>
      </c>
      <c r="N5" s="92">
        <f t="shared" si="0"/>
        <v>68.4508990318119</v>
      </c>
      <c r="O5" s="93">
        <v>19</v>
      </c>
      <c r="P5" s="94" t="s">
        <v>50</v>
      </c>
      <c r="Q5" s="107">
        <f t="shared" si="1"/>
        <v>97.3123948766872</v>
      </c>
      <c r="R5" s="63">
        <f t="shared" si="2"/>
        <v>13</v>
      </c>
    </row>
    <row r="6" ht="16.5" customHeight="1" spans="1:18">
      <c r="A6" s="63" t="s">
        <v>17</v>
      </c>
      <c r="B6" s="64">
        <v>0.992974238875878</v>
      </c>
      <c r="C6" s="65">
        <v>9.92974238875878</v>
      </c>
      <c r="D6" s="66">
        <v>2</v>
      </c>
      <c r="E6" s="67">
        <v>0.00235849056603774</v>
      </c>
      <c r="F6" s="68">
        <v>3597</v>
      </c>
      <c r="G6" s="69">
        <v>3423</v>
      </c>
      <c r="H6" s="68">
        <v>147</v>
      </c>
      <c r="I6" s="89">
        <v>0.0408673894912427</v>
      </c>
      <c r="J6" s="90">
        <v>0.992493744787323</v>
      </c>
      <c r="K6" s="68">
        <v>44</v>
      </c>
      <c r="L6" s="91">
        <v>0.0128542214431785</v>
      </c>
      <c r="M6" s="89">
        <v>0.00555068653228162</v>
      </c>
      <c r="N6" s="92">
        <f t="shared" si="0"/>
        <v>69.4745621351126</v>
      </c>
      <c r="O6" s="93">
        <v>19</v>
      </c>
      <c r="P6" s="94" t="s">
        <v>51</v>
      </c>
      <c r="Q6" s="107">
        <f t="shared" si="1"/>
        <v>98.4043045238714</v>
      </c>
      <c r="R6" s="63">
        <f t="shared" si="2"/>
        <v>10</v>
      </c>
    </row>
    <row r="7" ht="16.5" customHeight="1" spans="1:18">
      <c r="A7" s="63" t="s">
        <v>18</v>
      </c>
      <c r="B7" s="64">
        <v>1</v>
      </c>
      <c r="C7" s="65">
        <v>10</v>
      </c>
      <c r="D7" s="66">
        <v>9</v>
      </c>
      <c r="E7" s="67">
        <v>0.011968085106383</v>
      </c>
      <c r="F7" s="68">
        <v>2790</v>
      </c>
      <c r="G7" s="69">
        <v>2508</v>
      </c>
      <c r="H7" s="68">
        <v>274</v>
      </c>
      <c r="I7" s="89">
        <v>0.0982078853046595</v>
      </c>
      <c r="J7" s="90">
        <v>0.997132616487455</v>
      </c>
      <c r="K7" s="68">
        <v>11</v>
      </c>
      <c r="L7" s="91">
        <v>0.0043859649122807</v>
      </c>
      <c r="M7" s="89">
        <v>0.00717703349282297</v>
      </c>
      <c r="N7" s="92">
        <f t="shared" si="0"/>
        <v>69.7992831541219</v>
      </c>
      <c r="O7" s="93">
        <v>20</v>
      </c>
      <c r="P7" s="94"/>
      <c r="Q7" s="107">
        <f t="shared" si="1"/>
        <v>99.7992831541219</v>
      </c>
      <c r="R7" s="63">
        <f t="shared" si="2"/>
        <v>2</v>
      </c>
    </row>
    <row r="8" ht="16.5" customHeight="1" spans="1:18">
      <c r="A8" s="63" t="s">
        <v>19</v>
      </c>
      <c r="B8" s="64">
        <v>0.938888888888889</v>
      </c>
      <c r="C8" s="65">
        <v>9.38888888888889</v>
      </c>
      <c r="D8" s="66">
        <v>29</v>
      </c>
      <c r="E8" s="67">
        <v>0.0857988165680473</v>
      </c>
      <c r="F8" s="68">
        <v>1494</v>
      </c>
      <c r="G8" s="69">
        <v>1292</v>
      </c>
      <c r="H8" s="68">
        <v>14</v>
      </c>
      <c r="I8" s="89">
        <v>0.00937081659973226</v>
      </c>
      <c r="J8" s="90">
        <v>0.874163319946452</v>
      </c>
      <c r="K8" s="68">
        <v>24</v>
      </c>
      <c r="L8" s="91">
        <v>0.0185758513931889</v>
      </c>
      <c r="M8" s="89">
        <v>0</v>
      </c>
      <c r="N8" s="92">
        <f t="shared" si="0"/>
        <v>61.1914323962517</v>
      </c>
      <c r="O8" s="93">
        <v>20</v>
      </c>
      <c r="P8" s="94"/>
      <c r="Q8" s="107">
        <f t="shared" si="1"/>
        <v>90.5803212851406</v>
      </c>
      <c r="R8" s="63">
        <f t="shared" si="2"/>
        <v>18</v>
      </c>
    </row>
    <row r="9" ht="16.5" customHeight="1" spans="1:18">
      <c r="A9" s="63" t="s">
        <v>20</v>
      </c>
      <c r="B9" s="64">
        <v>1</v>
      </c>
      <c r="C9" s="65">
        <v>10</v>
      </c>
      <c r="D9" s="66">
        <v>3</v>
      </c>
      <c r="E9" s="67">
        <v>0.0048780487804878</v>
      </c>
      <c r="F9" s="68">
        <v>1620</v>
      </c>
      <c r="G9" s="69">
        <v>1500</v>
      </c>
      <c r="H9" s="68">
        <v>115</v>
      </c>
      <c r="I9" s="89">
        <v>0.0709876543209877</v>
      </c>
      <c r="J9" s="90">
        <v>0.996913580246914</v>
      </c>
      <c r="K9" s="68">
        <v>17</v>
      </c>
      <c r="L9" s="91">
        <v>0.0113333333333333</v>
      </c>
      <c r="M9" s="89">
        <v>0</v>
      </c>
      <c r="N9" s="92">
        <f t="shared" si="0"/>
        <v>69.7839506172839</v>
      </c>
      <c r="O9" s="93">
        <v>20</v>
      </c>
      <c r="P9" s="94"/>
      <c r="Q9" s="107">
        <f t="shared" si="1"/>
        <v>99.7839506172839</v>
      </c>
      <c r="R9" s="63">
        <f t="shared" si="2"/>
        <v>3</v>
      </c>
    </row>
    <row r="10" ht="16.5" customHeight="1" spans="1:18">
      <c r="A10" s="63" t="s">
        <v>21</v>
      </c>
      <c r="B10" s="64">
        <v>0.993103448275862</v>
      </c>
      <c r="C10" s="65">
        <v>9.93103448275862</v>
      </c>
      <c r="D10" s="66">
        <v>5</v>
      </c>
      <c r="E10" s="67">
        <v>0.00868055555555556</v>
      </c>
      <c r="F10" s="68">
        <v>1571</v>
      </c>
      <c r="G10" s="69">
        <v>1439</v>
      </c>
      <c r="H10" s="68">
        <v>84</v>
      </c>
      <c r="I10" s="89">
        <v>0.0534691279439847</v>
      </c>
      <c r="J10" s="90">
        <v>0.969446212603437</v>
      </c>
      <c r="K10" s="68">
        <v>5</v>
      </c>
      <c r="L10" s="91">
        <v>0.00347463516330785</v>
      </c>
      <c r="M10" s="89">
        <v>0.00138985406532314</v>
      </c>
      <c r="N10" s="92">
        <f t="shared" si="0"/>
        <v>67.8612348822406</v>
      </c>
      <c r="O10" s="93">
        <v>20</v>
      </c>
      <c r="P10" s="94"/>
      <c r="Q10" s="107">
        <f t="shared" si="1"/>
        <v>97.7922693649992</v>
      </c>
      <c r="R10" s="63">
        <f t="shared" si="2"/>
        <v>12</v>
      </c>
    </row>
    <row r="11" ht="16.5" customHeight="1" spans="1:18">
      <c r="A11" s="63" t="s">
        <v>22</v>
      </c>
      <c r="B11" s="64">
        <v>0.980237154150198</v>
      </c>
      <c r="C11" s="65">
        <v>9.80237154150198</v>
      </c>
      <c r="D11" s="66">
        <v>19</v>
      </c>
      <c r="E11" s="67">
        <v>0.0383064516129032</v>
      </c>
      <c r="F11" s="68">
        <v>2702</v>
      </c>
      <c r="G11" s="69">
        <v>2476</v>
      </c>
      <c r="H11" s="68">
        <v>195</v>
      </c>
      <c r="I11" s="89">
        <v>0.0721687638786084</v>
      </c>
      <c r="J11" s="90">
        <v>0.988527017024426</v>
      </c>
      <c r="K11" s="68">
        <v>16</v>
      </c>
      <c r="L11" s="91">
        <v>0.00646203554119548</v>
      </c>
      <c r="M11" s="89">
        <v>0.0024232633279483</v>
      </c>
      <c r="N11" s="92">
        <f t="shared" si="0"/>
        <v>69.1968911917098</v>
      </c>
      <c r="O11" s="93">
        <v>20</v>
      </c>
      <c r="P11" s="94"/>
      <c r="Q11" s="107">
        <f t="shared" si="1"/>
        <v>98.9992627332118</v>
      </c>
      <c r="R11" s="63">
        <f t="shared" si="2"/>
        <v>5</v>
      </c>
    </row>
    <row r="12" ht="16.5" customHeight="1" spans="1:18">
      <c r="A12" s="63" t="s">
        <v>23</v>
      </c>
      <c r="B12" s="64">
        <v>1</v>
      </c>
      <c r="C12" s="65">
        <v>10</v>
      </c>
      <c r="D12" s="66">
        <v>8</v>
      </c>
      <c r="E12" s="67">
        <v>0.0133779264214047</v>
      </c>
      <c r="F12" s="68">
        <v>429</v>
      </c>
      <c r="G12" s="69">
        <v>384</v>
      </c>
      <c r="H12" s="68">
        <v>4</v>
      </c>
      <c r="I12" s="89">
        <v>0.00932400932400932</v>
      </c>
      <c r="J12" s="90">
        <v>0.904428904428904</v>
      </c>
      <c r="K12" s="68">
        <v>7</v>
      </c>
      <c r="L12" s="91">
        <v>0.0182291666666667</v>
      </c>
      <c r="M12" s="89">
        <v>0.00260416666666667</v>
      </c>
      <c r="N12" s="92">
        <f t="shared" si="0"/>
        <v>63.3100233100233</v>
      </c>
      <c r="O12" s="93">
        <v>20</v>
      </c>
      <c r="P12" s="94"/>
      <c r="Q12" s="107">
        <f t="shared" si="1"/>
        <v>93.3100233100233</v>
      </c>
      <c r="R12" s="63">
        <f t="shared" si="2"/>
        <v>17</v>
      </c>
    </row>
    <row r="13" ht="16.5" customHeight="1" spans="1:18">
      <c r="A13" s="63" t="s">
        <v>24</v>
      </c>
      <c r="B13" s="64">
        <v>0.964190981432361</v>
      </c>
      <c r="C13" s="65">
        <v>9.64190981432361</v>
      </c>
      <c r="D13" s="66">
        <v>14</v>
      </c>
      <c r="E13" s="67">
        <v>0.0192572214580468</v>
      </c>
      <c r="F13" s="68">
        <v>3661</v>
      </c>
      <c r="G13" s="69">
        <v>3242</v>
      </c>
      <c r="H13" s="68">
        <v>339</v>
      </c>
      <c r="I13" s="89">
        <v>0.0925976509150505</v>
      </c>
      <c r="J13" s="90">
        <v>0.978148046981699</v>
      </c>
      <c r="K13" s="68">
        <v>27</v>
      </c>
      <c r="L13" s="91">
        <v>0.00832819247378162</v>
      </c>
      <c r="M13" s="89">
        <v>0</v>
      </c>
      <c r="N13" s="92">
        <f t="shared" si="0"/>
        <v>68.4703632887189</v>
      </c>
      <c r="O13" s="93">
        <v>20</v>
      </c>
      <c r="P13" s="94"/>
      <c r="Q13" s="107">
        <f t="shared" si="1"/>
        <v>98.1122731030425</v>
      </c>
      <c r="R13" s="63">
        <f t="shared" si="2"/>
        <v>11</v>
      </c>
    </row>
    <row r="14" ht="16.5" customHeight="1" spans="1:18">
      <c r="A14" s="63" t="s">
        <v>25</v>
      </c>
      <c r="B14" s="64">
        <v>0.977973568281938</v>
      </c>
      <c r="C14" s="65">
        <v>9.77973568281938</v>
      </c>
      <c r="D14" s="66">
        <v>11</v>
      </c>
      <c r="E14" s="67">
        <v>0.0247747747747748</v>
      </c>
      <c r="F14" s="68">
        <v>954</v>
      </c>
      <c r="G14" s="69">
        <v>918</v>
      </c>
      <c r="H14" s="68">
        <v>20</v>
      </c>
      <c r="I14" s="89">
        <v>0.0209643605870021</v>
      </c>
      <c r="J14" s="90">
        <v>0.983228511530398</v>
      </c>
      <c r="K14" s="68">
        <v>7</v>
      </c>
      <c r="L14" s="91">
        <v>0.00762527233115468</v>
      </c>
      <c r="M14" s="89">
        <v>0.00980392156862745</v>
      </c>
      <c r="N14" s="92">
        <f t="shared" si="0"/>
        <v>68.8259958071279</v>
      </c>
      <c r="O14" s="93">
        <v>20</v>
      </c>
      <c r="P14" s="94"/>
      <c r="Q14" s="107">
        <f t="shared" si="1"/>
        <v>98.6057314899473</v>
      </c>
      <c r="R14" s="63">
        <f t="shared" si="2"/>
        <v>9</v>
      </c>
    </row>
    <row r="15" ht="16.5" customHeight="1" spans="1:18">
      <c r="A15" s="63" t="s">
        <v>26</v>
      </c>
      <c r="B15" s="64">
        <v>0.997093023255814</v>
      </c>
      <c r="C15" s="65">
        <v>9.97093023255814</v>
      </c>
      <c r="D15" s="66">
        <v>1</v>
      </c>
      <c r="E15" s="67">
        <v>0.00291545189504373</v>
      </c>
      <c r="F15" s="68">
        <v>731</v>
      </c>
      <c r="G15" s="69">
        <v>714</v>
      </c>
      <c r="H15" s="68">
        <v>6</v>
      </c>
      <c r="I15" s="89">
        <v>0.00820793433652531</v>
      </c>
      <c r="J15" s="90">
        <v>0.984952120383037</v>
      </c>
      <c r="K15" s="68">
        <v>4</v>
      </c>
      <c r="L15" s="91">
        <v>0.00560224089635854</v>
      </c>
      <c r="M15" s="89">
        <v>0</v>
      </c>
      <c r="N15" s="92">
        <f t="shared" si="0"/>
        <v>68.9466484268126</v>
      </c>
      <c r="O15" s="93">
        <v>20</v>
      </c>
      <c r="P15" s="94"/>
      <c r="Q15" s="107">
        <f t="shared" si="1"/>
        <v>98.9175786593707</v>
      </c>
      <c r="R15" s="63">
        <f t="shared" si="2"/>
        <v>7</v>
      </c>
    </row>
    <row r="16" ht="16.5" customHeight="1" spans="1:18">
      <c r="A16" s="63" t="s">
        <v>27</v>
      </c>
      <c r="B16" s="64">
        <v>0.975103734439834</v>
      </c>
      <c r="C16" s="65">
        <v>9.75103734439834</v>
      </c>
      <c r="D16" s="66">
        <v>5</v>
      </c>
      <c r="E16" s="67">
        <v>0.0106382978723404</v>
      </c>
      <c r="F16" s="68">
        <v>759</v>
      </c>
      <c r="G16" s="69">
        <v>717</v>
      </c>
      <c r="H16" s="68">
        <v>8</v>
      </c>
      <c r="I16" s="89">
        <v>0.0105401844532279</v>
      </c>
      <c r="J16" s="90">
        <v>0.955204216073781</v>
      </c>
      <c r="K16" s="68">
        <v>1</v>
      </c>
      <c r="L16" s="91">
        <v>0.00139470013947001</v>
      </c>
      <c r="M16" s="89">
        <v>0.0209205020920502</v>
      </c>
      <c r="N16" s="92">
        <f t="shared" si="0"/>
        <v>66.8642951251647</v>
      </c>
      <c r="O16" s="93">
        <v>19</v>
      </c>
      <c r="P16" s="94" t="s">
        <v>52</v>
      </c>
      <c r="Q16" s="107">
        <f t="shared" si="1"/>
        <v>95.615332469563</v>
      </c>
      <c r="R16" s="63">
        <f t="shared" si="2"/>
        <v>16</v>
      </c>
    </row>
    <row r="17" ht="16.5" customHeight="1" spans="1:18">
      <c r="A17" s="63" t="s">
        <v>28</v>
      </c>
      <c r="B17" s="64">
        <v>1</v>
      </c>
      <c r="C17" s="65">
        <v>10</v>
      </c>
      <c r="D17" s="66">
        <v>0</v>
      </c>
      <c r="E17" s="67">
        <v>0</v>
      </c>
      <c r="F17" s="68">
        <v>1661</v>
      </c>
      <c r="G17" s="69">
        <v>1606</v>
      </c>
      <c r="H17" s="68">
        <v>53</v>
      </c>
      <c r="I17" s="89">
        <v>0.0319084888621312</v>
      </c>
      <c r="J17" s="90">
        <v>0.998795906080674</v>
      </c>
      <c r="K17" s="68">
        <v>5</v>
      </c>
      <c r="L17" s="91">
        <v>0.00311332503113325</v>
      </c>
      <c r="M17" s="89">
        <v>0.00186799501867995</v>
      </c>
      <c r="N17" s="92">
        <f t="shared" si="0"/>
        <v>69.9157134256472</v>
      </c>
      <c r="O17" s="93">
        <v>20</v>
      </c>
      <c r="P17" s="94"/>
      <c r="Q17" s="107">
        <f t="shared" si="1"/>
        <v>99.9157134256472</v>
      </c>
      <c r="R17" s="63">
        <f t="shared" si="2"/>
        <v>1</v>
      </c>
    </row>
    <row r="18" ht="16.5" customHeight="1" spans="1:18">
      <c r="A18" s="63" t="s">
        <v>29</v>
      </c>
      <c r="B18" s="64">
        <v>1</v>
      </c>
      <c r="C18" s="65">
        <v>10</v>
      </c>
      <c r="D18" s="66">
        <v>55</v>
      </c>
      <c r="E18" s="67">
        <v>0.0607064017660044</v>
      </c>
      <c r="F18" s="68">
        <v>3416</v>
      </c>
      <c r="G18" s="69">
        <v>3175</v>
      </c>
      <c r="H18" s="68">
        <v>199</v>
      </c>
      <c r="I18" s="89">
        <v>0.0582552693208431</v>
      </c>
      <c r="J18" s="90">
        <v>0.987704918032787</v>
      </c>
      <c r="K18" s="68">
        <v>32</v>
      </c>
      <c r="L18" s="91">
        <v>0.0100787401574803</v>
      </c>
      <c r="M18" s="89">
        <v>0.00598425196850394</v>
      </c>
      <c r="N18" s="92">
        <f t="shared" si="0"/>
        <v>69.1393442622951</v>
      </c>
      <c r="O18" s="93">
        <v>20</v>
      </c>
      <c r="P18" s="94"/>
      <c r="Q18" s="107">
        <f t="shared" si="1"/>
        <v>99.1393442622951</v>
      </c>
      <c r="R18" s="63">
        <f t="shared" si="2"/>
        <v>4</v>
      </c>
    </row>
    <row r="19" ht="16.5" customHeight="1" spans="1:18">
      <c r="A19" s="63" t="s">
        <v>30</v>
      </c>
      <c r="B19" s="64">
        <v>1</v>
      </c>
      <c r="C19" s="65">
        <v>10</v>
      </c>
      <c r="D19" s="66">
        <v>1</v>
      </c>
      <c r="E19" s="67">
        <v>0.00190839694656489</v>
      </c>
      <c r="F19" s="68">
        <v>1666</v>
      </c>
      <c r="G19" s="69">
        <v>1441</v>
      </c>
      <c r="H19" s="68">
        <v>149</v>
      </c>
      <c r="I19" s="89">
        <v>0.0894357743097239</v>
      </c>
      <c r="J19" s="90">
        <v>0.95438175270108</v>
      </c>
      <c r="K19" s="68">
        <v>6</v>
      </c>
      <c r="L19" s="91">
        <v>0.00416377515614157</v>
      </c>
      <c r="M19" s="89">
        <v>0.00693962526023595</v>
      </c>
      <c r="N19" s="92">
        <f t="shared" si="0"/>
        <v>66.8067226890756</v>
      </c>
      <c r="O19" s="93">
        <v>19</v>
      </c>
      <c r="P19" s="94" t="s">
        <v>53</v>
      </c>
      <c r="Q19" s="107">
        <f t="shared" si="1"/>
        <v>95.8067226890756</v>
      </c>
      <c r="R19" s="63">
        <f t="shared" si="2"/>
        <v>15</v>
      </c>
    </row>
    <row r="20" ht="16.5" customHeight="1" spans="1:18">
      <c r="A20" s="63" t="s">
        <v>31</v>
      </c>
      <c r="B20" s="64">
        <v>0.995260663507109</v>
      </c>
      <c r="C20" s="65">
        <v>9.95260663507109</v>
      </c>
      <c r="D20" s="66">
        <v>2</v>
      </c>
      <c r="E20" s="67">
        <v>0.00476190476190476</v>
      </c>
      <c r="F20" s="68">
        <v>469</v>
      </c>
      <c r="G20" s="69">
        <v>455</v>
      </c>
      <c r="H20" s="68">
        <v>14</v>
      </c>
      <c r="I20" s="89">
        <v>0.0298507462686567</v>
      </c>
      <c r="J20" s="95">
        <v>1</v>
      </c>
      <c r="K20" s="68">
        <v>0</v>
      </c>
      <c r="L20" s="91">
        <v>0</v>
      </c>
      <c r="M20" s="89">
        <v>0.00659340659340659</v>
      </c>
      <c r="N20" s="92">
        <f t="shared" si="0"/>
        <v>70</v>
      </c>
      <c r="O20" s="93">
        <v>19</v>
      </c>
      <c r="P20" s="94" t="s">
        <v>54</v>
      </c>
      <c r="Q20" s="107">
        <f t="shared" si="1"/>
        <v>98.9526066350711</v>
      </c>
      <c r="R20" s="63">
        <f t="shared" si="2"/>
        <v>6</v>
      </c>
    </row>
    <row r="21" ht="16.5" customHeight="1" spans="1:18">
      <c r="A21" s="63" t="s">
        <v>32</v>
      </c>
      <c r="B21" s="64">
        <v>0.998381877022654</v>
      </c>
      <c r="C21" s="65">
        <v>9.98381877022654</v>
      </c>
      <c r="D21" s="66">
        <v>25</v>
      </c>
      <c r="E21" s="67">
        <v>0.0405186385737439</v>
      </c>
      <c r="F21" s="68">
        <v>916</v>
      </c>
      <c r="G21" s="69">
        <v>867</v>
      </c>
      <c r="H21" s="68">
        <v>28</v>
      </c>
      <c r="I21" s="89">
        <v>0.0305676855895196</v>
      </c>
      <c r="J21" s="90">
        <v>0.97707423580786</v>
      </c>
      <c r="K21" s="68">
        <v>4</v>
      </c>
      <c r="L21" s="91">
        <v>0.00461361014994233</v>
      </c>
      <c r="M21" s="89">
        <v>0</v>
      </c>
      <c r="N21" s="92">
        <f t="shared" si="0"/>
        <v>68.3951965065502</v>
      </c>
      <c r="O21" s="93">
        <v>18</v>
      </c>
      <c r="P21" s="94" t="s">
        <v>55</v>
      </c>
      <c r="Q21" s="107">
        <f t="shared" si="1"/>
        <v>96.3790152767768</v>
      </c>
      <c r="R21" s="63">
        <f t="shared" si="2"/>
        <v>14</v>
      </c>
    </row>
    <row r="22" ht="16.5" customHeight="1" spans="1:18">
      <c r="A22" s="63" t="s">
        <v>56</v>
      </c>
      <c r="B22" s="70">
        <v>0.99085333046379</v>
      </c>
      <c r="C22" s="71"/>
      <c r="D22" s="72">
        <v>156</v>
      </c>
      <c r="E22" s="73">
        <v>0.0169417897480452</v>
      </c>
      <c r="F22" s="72">
        <v>35369</v>
      </c>
      <c r="G22" s="72">
        <v>32718</v>
      </c>
      <c r="H22" s="72">
        <v>1917</v>
      </c>
      <c r="I22" s="96">
        <v>0.0542000056546693</v>
      </c>
      <c r="J22" s="96">
        <v>0.979247363510419</v>
      </c>
      <c r="K22" s="72">
        <v>186</v>
      </c>
      <c r="L22" s="96">
        <v>0.00568494406748579</v>
      </c>
      <c r="M22" s="96">
        <v>0.00366770584999083</v>
      </c>
      <c r="N22" s="97"/>
      <c r="O22" s="98"/>
      <c r="P22" s="63"/>
      <c r="Q22" s="107"/>
      <c r="R22" s="108"/>
    </row>
    <row r="23" spans="1:18">
      <c r="A23" s="74" t="s">
        <v>57</v>
      </c>
      <c r="B23" s="75"/>
      <c r="C23" s="76"/>
      <c r="D23" s="77"/>
      <c r="E23" s="76"/>
      <c r="F23" s="78"/>
      <c r="G23" s="78"/>
      <c r="H23" s="78"/>
      <c r="I23" s="78"/>
      <c r="J23" s="99"/>
      <c r="K23" s="78"/>
      <c r="L23" s="78"/>
      <c r="M23" s="78"/>
      <c r="N23" s="78"/>
      <c r="O23" s="78"/>
      <c r="P23" s="78"/>
      <c r="Q23" s="78"/>
      <c r="R23" s="86"/>
    </row>
    <row r="24" spans="1:18">
      <c r="A24" s="79" t="s">
        <v>58</v>
      </c>
      <c r="B24" s="80"/>
      <c r="C24" s="80"/>
      <c r="D24" s="81"/>
      <c r="E24" s="80"/>
      <c r="F24" s="79"/>
      <c r="G24" s="79"/>
      <c r="H24" s="79"/>
      <c r="I24" s="79"/>
      <c r="J24" s="100"/>
      <c r="K24" s="79"/>
      <c r="L24" s="79"/>
      <c r="M24" s="79"/>
      <c r="N24" s="79"/>
      <c r="O24" s="101"/>
      <c r="P24" s="102"/>
      <c r="Q24" s="79"/>
      <c r="R24" s="86"/>
    </row>
    <row r="25" ht="16.5" spans="1:18">
      <c r="A25" s="79" t="s">
        <v>59</v>
      </c>
      <c r="B25" s="80"/>
      <c r="C25" s="80"/>
      <c r="D25" s="81"/>
      <c r="E25" s="80"/>
      <c r="F25" s="79"/>
      <c r="G25" s="79"/>
      <c r="H25" s="79"/>
      <c r="I25" s="79"/>
      <c r="J25" s="100"/>
      <c r="K25" s="79"/>
      <c r="L25" s="79"/>
      <c r="M25" s="79"/>
      <c r="N25" s="79"/>
      <c r="O25" s="101"/>
      <c r="P25" s="103"/>
      <c r="R25" s="86"/>
    </row>
    <row r="26" spans="1:18">
      <c r="A26" s="79" t="s">
        <v>60</v>
      </c>
      <c r="B26" s="80"/>
      <c r="C26" s="80"/>
      <c r="D26" s="81"/>
      <c r="E26" s="80"/>
      <c r="F26" s="79"/>
      <c r="G26" s="79"/>
      <c r="H26" s="79"/>
      <c r="I26" s="79"/>
      <c r="J26" s="100"/>
      <c r="K26" s="79"/>
      <c r="L26" s="79"/>
      <c r="M26" s="79"/>
      <c r="N26" s="79"/>
      <c r="O26" s="101"/>
      <c r="P26" s="102"/>
      <c r="Q26" s="79"/>
      <c r="R26" s="86"/>
    </row>
    <row r="27" spans="1:18">
      <c r="A27" s="82"/>
      <c r="B27" s="83"/>
      <c r="C27" s="84"/>
      <c r="D27" s="85"/>
      <c r="E27" s="84"/>
      <c r="F27" s="86"/>
      <c r="G27" s="86"/>
      <c r="H27" s="86"/>
      <c r="I27" s="86"/>
      <c r="J27" s="104"/>
      <c r="K27" s="86"/>
      <c r="L27" s="86"/>
      <c r="M27" s="86"/>
      <c r="N27" s="86"/>
      <c r="P27" s="86"/>
      <c r="Q27" s="86"/>
      <c r="R27" s="86"/>
    </row>
    <row r="28" spans="1:18">
      <c r="A28" s="86"/>
      <c r="B28" s="84"/>
      <c r="C28" s="84"/>
      <c r="D28" s="85"/>
      <c r="E28" s="84"/>
      <c r="F28" s="86"/>
      <c r="G28" s="86"/>
      <c r="H28" s="86"/>
      <c r="I28" s="86"/>
      <c r="J28" s="104"/>
      <c r="K28" s="86"/>
      <c r="L28" s="86"/>
      <c r="M28" s="86"/>
      <c r="N28" s="86"/>
      <c r="P28" s="86"/>
      <c r="Q28" s="86"/>
      <c r="R28" s="86"/>
    </row>
    <row r="29" spans="1:18">
      <c r="A29"/>
      <c r="B29" s="18"/>
      <c r="C29" s="18"/>
      <c r="D29" s="87"/>
      <c r="E29" s="18"/>
      <c r="F29"/>
      <c r="G29"/>
      <c r="H29"/>
      <c r="I29"/>
      <c r="J29" s="105"/>
      <c r="K29"/>
      <c r="L29"/>
      <c r="M29"/>
      <c r="N29"/>
      <c r="O29" s="106"/>
      <c r="P29"/>
      <c r="Q29"/>
      <c r="R29"/>
    </row>
    <row r="30" spans="1:18">
      <c r="A30"/>
      <c r="B30" s="18"/>
      <c r="C30" s="18"/>
      <c r="D30" s="87"/>
      <c r="E30" s="18"/>
      <c r="F30"/>
      <c r="G30"/>
      <c r="H30"/>
      <c r="I30"/>
      <c r="J30" s="105"/>
      <c r="K30"/>
      <c r="L30"/>
      <c r="M30"/>
      <c r="N30"/>
      <c r="O30" s="106"/>
      <c r="P30"/>
      <c r="Q30"/>
      <c r="R30"/>
    </row>
    <row r="31" spans="1:18">
      <c r="A31"/>
      <c r="B31" s="18"/>
      <c r="C31" s="18"/>
      <c r="D31" s="87"/>
      <c r="E31" s="18"/>
      <c r="F31"/>
      <c r="G31"/>
      <c r="H31"/>
      <c r="I31"/>
      <c r="J31" s="105"/>
      <c r="K31"/>
      <c r="L31"/>
      <c r="M31"/>
      <c r="N31"/>
      <c r="O31" s="106"/>
      <c r="P31"/>
      <c r="Q31"/>
      <c r="R31"/>
    </row>
    <row r="32" spans="1:18">
      <c r="A32"/>
      <c r="B32" s="18"/>
      <c r="C32" s="18"/>
      <c r="D32" s="87"/>
      <c r="E32" s="18"/>
      <c r="F32"/>
      <c r="G32"/>
      <c r="H32"/>
      <c r="I32"/>
      <c r="J32" s="105"/>
      <c r="K32"/>
      <c r="L32"/>
      <c r="M32"/>
      <c r="N32"/>
      <c r="O32" s="106"/>
      <c r="P32"/>
      <c r="Q32"/>
      <c r="R32"/>
    </row>
    <row r="33" spans="1:18">
      <c r="A33"/>
      <c r="B33" s="18"/>
      <c r="C33" s="18"/>
      <c r="D33" s="87"/>
      <c r="E33" s="18"/>
      <c r="F33"/>
      <c r="G33"/>
      <c r="H33"/>
      <c r="I33"/>
      <c r="J33" s="105"/>
      <c r="K33"/>
      <c r="L33"/>
      <c r="M33"/>
      <c r="N33"/>
      <c r="O33" s="106"/>
      <c r="P33"/>
      <c r="Q33"/>
      <c r="R33"/>
    </row>
    <row r="34" spans="1:18">
      <c r="A34"/>
      <c r="B34" s="18"/>
      <c r="C34" s="18"/>
      <c r="D34" s="87"/>
      <c r="E34" s="18"/>
      <c r="F34"/>
      <c r="G34"/>
      <c r="H34"/>
      <c r="I34"/>
      <c r="J34" s="105"/>
      <c r="K34"/>
      <c r="L34"/>
      <c r="M34"/>
      <c r="N34"/>
      <c r="O34" s="106"/>
      <c r="P34"/>
      <c r="Q34"/>
      <c r="R34"/>
    </row>
    <row r="35" spans="1:18">
      <c r="A35"/>
      <c r="B35" s="18"/>
      <c r="C35" s="18"/>
      <c r="D35" s="87"/>
      <c r="E35" s="18"/>
      <c r="F35"/>
      <c r="G35"/>
      <c r="H35"/>
      <c r="I35"/>
      <c r="J35" s="105"/>
      <c r="K35"/>
      <c r="L35"/>
      <c r="M35"/>
      <c r="N35"/>
      <c r="O35" s="106"/>
      <c r="P35"/>
      <c r="Q35"/>
      <c r="R35"/>
    </row>
    <row r="36" spans="1:18">
      <c r="A36"/>
      <c r="B36" s="18"/>
      <c r="C36" s="18"/>
      <c r="D36" s="87"/>
      <c r="E36" s="18"/>
      <c r="F36"/>
      <c r="G36"/>
      <c r="H36"/>
      <c r="I36"/>
      <c r="J36" s="105"/>
      <c r="K36"/>
      <c r="L36"/>
      <c r="M36"/>
      <c r="N36"/>
      <c r="O36" s="106"/>
      <c r="P36"/>
      <c r="Q36"/>
      <c r="R36"/>
    </row>
    <row r="37" spans="1:18">
      <c r="A37"/>
      <c r="B37" s="18"/>
      <c r="C37" s="18"/>
      <c r="D37" s="87"/>
      <c r="E37" s="18"/>
      <c r="F37"/>
      <c r="G37"/>
      <c r="H37"/>
      <c r="I37"/>
      <c r="J37" s="105"/>
      <c r="K37"/>
      <c r="L37"/>
      <c r="M37"/>
      <c r="N37"/>
      <c r="O37" s="106"/>
      <c r="P37"/>
      <c r="Q37"/>
      <c r="R37"/>
    </row>
    <row r="38" spans="1:18">
      <c r="A38"/>
      <c r="B38" s="18"/>
      <c r="C38" s="18"/>
      <c r="D38" s="87"/>
      <c r="E38" s="18"/>
      <c r="F38"/>
      <c r="G38"/>
      <c r="H38"/>
      <c r="I38"/>
      <c r="J38" s="105"/>
      <c r="K38"/>
      <c r="L38"/>
      <c r="M38"/>
      <c r="N38"/>
      <c r="O38" s="106"/>
      <c r="P38"/>
      <c r="Q38"/>
      <c r="R38"/>
    </row>
    <row r="39" spans="1:18">
      <c r="A39"/>
      <c r="B39" s="18"/>
      <c r="C39" s="18"/>
      <c r="D39" s="87"/>
      <c r="E39" s="18"/>
      <c r="F39"/>
      <c r="G39"/>
      <c r="H39"/>
      <c r="I39"/>
      <c r="J39" s="105"/>
      <c r="K39"/>
      <c r="L39"/>
      <c r="M39"/>
      <c r="N39"/>
      <c r="O39" s="106"/>
      <c r="P39"/>
      <c r="Q39"/>
      <c r="R39"/>
    </row>
    <row r="40" spans="1:18">
      <c r="A40"/>
      <c r="B40" s="18"/>
      <c r="C40" s="18"/>
      <c r="D40" s="87"/>
      <c r="E40" s="18"/>
      <c r="F40"/>
      <c r="G40"/>
      <c r="H40"/>
      <c r="I40"/>
      <c r="J40" s="105"/>
      <c r="K40"/>
      <c r="L40"/>
      <c r="M40"/>
      <c r="N40"/>
      <c r="O40" s="106"/>
      <c r="P40"/>
      <c r="Q40"/>
      <c r="R40"/>
    </row>
    <row r="41" spans="1:18">
      <c r="A41"/>
      <c r="B41" s="18"/>
      <c r="C41" s="18"/>
      <c r="D41" s="87"/>
      <c r="E41" s="18"/>
      <c r="F41"/>
      <c r="G41"/>
      <c r="H41"/>
      <c r="I41"/>
      <c r="J41" s="105"/>
      <c r="K41"/>
      <c r="L41"/>
      <c r="M41"/>
      <c r="N41"/>
      <c r="O41" s="106"/>
      <c r="P41"/>
      <c r="Q41"/>
      <c r="R41"/>
    </row>
    <row r="42" spans="1:18">
      <c r="A42"/>
      <c r="B42" s="18"/>
      <c r="C42" s="18"/>
      <c r="D42" s="87"/>
      <c r="E42" s="18"/>
      <c r="F42"/>
      <c r="G42"/>
      <c r="H42"/>
      <c r="I42"/>
      <c r="J42" s="105"/>
      <c r="K42"/>
      <c r="L42"/>
      <c r="M42"/>
      <c r="N42"/>
      <c r="O42" s="106"/>
      <c r="P42"/>
      <c r="Q42"/>
      <c r="R42"/>
    </row>
    <row r="43" spans="1:18">
      <c r="A43"/>
      <c r="B43" s="18"/>
      <c r="C43" s="18"/>
      <c r="D43" s="87"/>
      <c r="E43" s="18"/>
      <c r="F43"/>
      <c r="G43"/>
      <c r="H43"/>
      <c r="I43"/>
      <c r="J43" s="105"/>
      <c r="K43"/>
      <c r="L43"/>
      <c r="M43"/>
      <c r="N43"/>
      <c r="O43" s="106"/>
      <c r="P43"/>
      <c r="Q43"/>
      <c r="R43"/>
    </row>
    <row r="44" spans="1:18">
      <c r="A44"/>
      <c r="B44" s="18"/>
      <c r="C44" s="18"/>
      <c r="D44" s="87"/>
      <c r="E44" s="18"/>
      <c r="F44"/>
      <c r="G44"/>
      <c r="H44"/>
      <c r="I44"/>
      <c r="J44" s="105"/>
      <c r="K44"/>
      <c r="L44"/>
      <c r="M44"/>
      <c r="N44"/>
      <c r="O44" s="106"/>
      <c r="P44"/>
      <c r="Q44"/>
      <c r="R44"/>
    </row>
    <row r="45" spans="1:18">
      <c r="A45"/>
      <c r="B45" s="18"/>
      <c r="C45" s="18"/>
      <c r="D45" s="87"/>
      <c r="E45" s="18"/>
      <c r="F45"/>
      <c r="G45"/>
      <c r="H45"/>
      <c r="I45"/>
      <c r="J45" s="105"/>
      <c r="K45"/>
      <c r="L45"/>
      <c r="M45"/>
      <c r="N45"/>
      <c r="O45" s="106"/>
      <c r="P45"/>
      <c r="Q45"/>
      <c r="R45"/>
    </row>
    <row r="46" spans="1:18">
      <c r="A46"/>
      <c r="B46" s="18"/>
      <c r="C46" s="18"/>
      <c r="D46" s="87"/>
      <c r="E46" s="18"/>
      <c r="F46"/>
      <c r="G46"/>
      <c r="H46"/>
      <c r="I46"/>
      <c r="J46" s="105"/>
      <c r="K46"/>
      <c r="L46"/>
      <c r="M46"/>
      <c r="N46"/>
      <c r="O46" s="106"/>
      <c r="P46"/>
      <c r="Q46"/>
      <c r="R46"/>
    </row>
    <row r="47" spans="1:18">
      <c r="A47"/>
      <c r="B47" s="18"/>
      <c r="C47" s="18"/>
      <c r="D47" s="87"/>
      <c r="E47" s="18"/>
      <c r="F47"/>
      <c r="G47"/>
      <c r="H47"/>
      <c r="I47"/>
      <c r="J47" s="105"/>
      <c r="K47"/>
      <c r="L47"/>
      <c r="M47"/>
      <c r="N47"/>
      <c r="O47" s="106"/>
      <c r="P47"/>
      <c r="Q47"/>
      <c r="R47"/>
    </row>
    <row r="48" spans="1:18">
      <c r="A48"/>
      <c r="B48" s="18"/>
      <c r="C48" s="18"/>
      <c r="D48" s="87"/>
      <c r="E48" s="18"/>
      <c r="F48"/>
      <c r="G48"/>
      <c r="H48"/>
      <c r="I48"/>
      <c r="J48" s="105"/>
      <c r="K48"/>
      <c r="L48"/>
      <c r="M48"/>
      <c r="N48"/>
      <c r="O48" s="106"/>
      <c r="P48"/>
      <c r="Q48"/>
      <c r="R48"/>
    </row>
    <row r="49" spans="1:18">
      <c r="A49"/>
      <c r="B49" s="18"/>
      <c r="C49" s="18"/>
      <c r="D49" s="87"/>
      <c r="E49" s="18"/>
      <c r="F49"/>
      <c r="G49"/>
      <c r="H49"/>
      <c r="I49"/>
      <c r="J49" s="105"/>
      <c r="K49"/>
      <c r="L49"/>
      <c r="M49"/>
      <c r="N49"/>
      <c r="O49" s="106"/>
      <c r="P49"/>
      <c r="Q49"/>
      <c r="R49"/>
    </row>
    <row r="50" spans="1:18">
      <c r="A50"/>
      <c r="B50" s="18"/>
      <c r="C50" s="18"/>
      <c r="D50" s="87"/>
      <c r="E50" s="18"/>
      <c r="F50"/>
      <c r="G50"/>
      <c r="H50"/>
      <c r="I50"/>
      <c r="J50" s="105"/>
      <c r="K50"/>
      <c r="L50"/>
      <c r="M50"/>
      <c r="N50"/>
      <c r="O50" s="106"/>
      <c r="P50"/>
      <c r="Q50"/>
      <c r="R50"/>
    </row>
    <row r="51" spans="1:18">
      <c r="A51"/>
      <c r="B51" s="18"/>
      <c r="C51" s="18"/>
      <c r="D51" s="87"/>
      <c r="E51" s="18"/>
      <c r="F51"/>
      <c r="G51"/>
      <c r="H51"/>
      <c r="I51"/>
      <c r="J51" s="105"/>
      <c r="K51"/>
      <c r="L51"/>
      <c r="M51"/>
      <c r="N51"/>
      <c r="O51" s="106"/>
      <c r="P51"/>
      <c r="Q51"/>
      <c r="R51"/>
    </row>
    <row r="52" spans="1:18">
      <c r="A52"/>
      <c r="B52" s="18"/>
      <c r="C52" s="18"/>
      <c r="D52" s="87"/>
      <c r="E52" s="18"/>
      <c r="F52"/>
      <c r="G52"/>
      <c r="H52"/>
      <c r="I52"/>
      <c r="J52" s="105"/>
      <c r="K52"/>
      <c r="L52"/>
      <c r="M52"/>
      <c r="N52"/>
      <c r="O52" s="106"/>
      <c r="P52"/>
      <c r="Q52"/>
      <c r="R52"/>
    </row>
    <row r="53" spans="1:18">
      <c r="A53"/>
      <c r="B53" s="18"/>
      <c r="C53" s="18"/>
      <c r="D53" s="87"/>
      <c r="E53" s="18"/>
      <c r="F53"/>
      <c r="G53"/>
      <c r="H53"/>
      <c r="I53"/>
      <c r="J53" s="105"/>
      <c r="K53"/>
      <c r="L53"/>
      <c r="M53"/>
      <c r="N53"/>
      <c r="O53" s="106"/>
      <c r="P53"/>
      <c r="Q53"/>
      <c r="R53"/>
    </row>
    <row r="54" spans="1:18">
      <c r="A54"/>
      <c r="B54" s="18"/>
      <c r="C54" s="18"/>
      <c r="D54" s="87"/>
      <c r="E54" s="18"/>
      <c r="F54"/>
      <c r="G54"/>
      <c r="H54"/>
      <c r="I54"/>
      <c r="J54" s="105"/>
      <c r="K54"/>
      <c r="L54"/>
      <c r="M54"/>
      <c r="N54"/>
      <c r="O54" s="106"/>
      <c r="P54"/>
      <c r="Q54"/>
      <c r="R54"/>
    </row>
    <row r="55" spans="1:18">
      <c r="A55"/>
      <c r="B55" s="18"/>
      <c r="C55" s="18"/>
      <c r="D55" s="87"/>
      <c r="E55" s="18"/>
      <c r="F55"/>
      <c r="G55"/>
      <c r="H55"/>
      <c r="I55"/>
      <c r="J55" s="105"/>
      <c r="K55"/>
      <c r="L55"/>
      <c r="M55"/>
      <c r="N55"/>
      <c r="O55" s="106"/>
      <c r="P55"/>
      <c r="Q55"/>
      <c r="R55"/>
    </row>
    <row r="56" spans="1:18">
      <c r="A56"/>
      <c r="B56" s="18"/>
      <c r="C56" s="18"/>
      <c r="D56" s="87"/>
      <c r="E56" s="18"/>
      <c r="F56"/>
      <c r="G56"/>
      <c r="H56"/>
      <c r="I56"/>
      <c r="J56" s="105"/>
      <c r="K56"/>
      <c r="L56"/>
      <c r="M56"/>
      <c r="N56"/>
      <c r="O56" s="106"/>
      <c r="P56"/>
      <c r="Q56"/>
      <c r="R56"/>
    </row>
    <row r="57" spans="1:18">
      <c r="A57"/>
      <c r="B57" s="18"/>
      <c r="C57" s="18"/>
      <c r="D57" s="87"/>
      <c r="E57" s="18"/>
      <c r="F57"/>
      <c r="G57"/>
      <c r="H57"/>
      <c r="I57"/>
      <c r="J57" s="105"/>
      <c r="K57"/>
      <c r="L57"/>
      <c r="M57"/>
      <c r="N57"/>
      <c r="O57" s="106"/>
      <c r="P57"/>
      <c r="Q57"/>
      <c r="R57"/>
    </row>
    <row r="58" spans="1:18">
      <c r="A58"/>
      <c r="B58" s="18"/>
      <c r="C58" s="18"/>
      <c r="D58" s="87"/>
      <c r="E58" s="18"/>
      <c r="F58"/>
      <c r="G58"/>
      <c r="H58"/>
      <c r="I58"/>
      <c r="J58" s="105"/>
      <c r="K58"/>
      <c r="L58"/>
      <c r="M58"/>
      <c r="N58"/>
      <c r="O58" s="106"/>
      <c r="P58"/>
      <c r="Q58"/>
      <c r="R58"/>
    </row>
    <row r="59" spans="1:18">
      <c r="A59"/>
      <c r="B59" s="18"/>
      <c r="C59" s="18"/>
      <c r="D59" s="87"/>
      <c r="E59" s="18"/>
      <c r="F59"/>
      <c r="G59"/>
      <c r="H59"/>
      <c r="I59"/>
      <c r="J59" s="105"/>
      <c r="K59"/>
      <c r="L59"/>
      <c r="M59"/>
      <c r="N59"/>
      <c r="O59" s="106"/>
      <c r="P59"/>
      <c r="Q59"/>
      <c r="R59"/>
    </row>
    <row r="60" spans="1:18">
      <c r="A60"/>
      <c r="B60" s="18"/>
      <c r="C60" s="18"/>
      <c r="D60" s="87"/>
      <c r="E60" s="18"/>
      <c r="F60"/>
      <c r="G60"/>
      <c r="H60"/>
      <c r="I60"/>
      <c r="J60" s="105"/>
      <c r="K60"/>
      <c r="L60"/>
      <c r="M60"/>
      <c r="N60"/>
      <c r="O60" s="106"/>
      <c r="P60"/>
      <c r="Q60"/>
      <c r="R60"/>
    </row>
    <row r="61" spans="1:18">
      <c r="A61"/>
      <c r="B61" s="18"/>
      <c r="C61" s="18"/>
      <c r="D61" s="87"/>
      <c r="E61" s="18"/>
      <c r="F61"/>
      <c r="G61"/>
      <c r="H61"/>
      <c r="I61"/>
      <c r="J61" s="105"/>
      <c r="K61"/>
      <c r="L61"/>
      <c r="M61"/>
      <c r="N61"/>
      <c r="O61" s="106"/>
      <c r="P61"/>
      <c r="Q61"/>
      <c r="R61"/>
    </row>
    <row r="62" spans="1:18">
      <c r="A62"/>
      <c r="B62" s="18"/>
      <c r="C62" s="18"/>
      <c r="D62" s="87"/>
      <c r="E62" s="18"/>
      <c r="F62"/>
      <c r="G62"/>
      <c r="H62"/>
      <c r="I62"/>
      <c r="J62" s="105"/>
      <c r="K62"/>
      <c r="L62"/>
      <c r="M62"/>
      <c r="N62"/>
      <c r="O62" s="106"/>
      <c r="P62"/>
      <c r="Q62"/>
      <c r="R62"/>
    </row>
    <row r="63" spans="1:18">
      <c r="A63"/>
      <c r="B63" s="18"/>
      <c r="C63" s="18"/>
      <c r="D63" s="87"/>
      <c r="E63" s="18"/>
      <c r="F63"/>
      <c r="G63"/>
      <c r="H63"/>
      <c r="I63"/>
      <c r="J63" s="105"/>
      <c r="K63"/>
      <c r="L63"/>
      <c r="M63"/>
      <c r="N63"/>
      <c r="O63" s="106"/>
      <c r="P63"/>
      <c r="Q63"/>
      <c r="R63"/>
    </row>
    <row r="64" spans="1:18">
      <c r="A64"/>
      <c r="B64" s="18"/>
      <c r="C64" s="18"/>
      <c r="D64" s="87"/>
      <c r="E64" s="18"/>
      <c r="F64"/>
      <c r="G64"/>
      <c r="H64"/>
      <c r="I64"/>
      <c r="J64" s="105"/>
      <c r="K64"/>
      <c r="L64"/>
      <c r="M64"/>
      <c r="N64"/>
      <c r="O64" s="106"/>
      <c r="P64"/>
      <c r="Q64"/>
      <c r="R64"/>
    </row>
    <row r="65" spans="1:18">
      <c r="A65"/>
      <c r="B65" s="18"/>
      <c r="C65" s="18"/>
      <c r="D65" s="87"/>
      <c r="E65" s="18"/>
      <c r="F65"/>
      <c r="G65"/>
      <c r="H65"/>
      <c r="I65"/>
      <c r="J65" s="105"/>
      <c r="K65"/>
      <c r="L65"/>
      <c r="M65"/>
      <c r="N65"/>
      <c r="O65" s="106"/>
      <c r="P65"/>
      <c r="Q65"/>
      <c r="R65"/>
    </row>
    <row r="66" spans="1:18">
      <c r="A66"/>
      <c r="B66" s="18"/>
      <c r="C66" s="18"/>
      <c r="D66" s="87"/>
      <c r="E66" s="18"/>
      <c r="F66"/>
      <c r="G66"/>
      <c r="H66"/>
      <c r="I66"/>
      <c r="J66" s="105"/>
      <c r="K66"/>
      <c r="L66"/>
      <c r="M66"/>
      <c r="N66"/>
      <c r="O66" s="106"/>
      <c r="P66"/>
      <c r="Q66"/>
      <c r="R66"/>
    </row>
    <row r="67" spans="1:18">
      <c r="A67"/>
      <c r="B67" s="18"/>
      <c r="C67" s="18"/>
      <c r="D67" s="87"/>
      <c r="E67" s="18"/>
      <c r="F67"/>
      <c r="G67"/>
      <c r="H67"/>
      <c r="I67"/>
      <c r="J67" s="105"/>
      <c r="K67"/>
      <c r="L67"/>
      <c r="M67"/>
      <c r="N67"/>
      <c r="O67" s="106"/>
      <c r="P67"/>
      <c r="Q67"/>
      <c r="R67"/>
    </row>
    <row r="68" spans="1:18">
      <c r="A68"/>
      <c r="B68" s="18"/>
      <c r="C68" s="18"/>
      <c r="D68" s="87"/>
      <c r="E68" s="18"/>
      <c r="F68"/>
      <c r="G68"/>
      <c r="H68"/>
      <c r="I68"/>
      <c r="J68" s="105"/>
      <c r="K68"/>
      <c r="L68"/>
      <c r="M68"/>
      <c r="N68"/>
      <c r="O68" s="106"/>
      <c r="P68"/>
      <c r="Q68"/>
      <c r="R68"/>
    </row>
    <row r="69" spans="1:18">
      <c r="A69"/>
      <c r="B69" s="18"/>
      <c r="C69" s="18"/>
      <c r="D69" s="87"/>
      <c r="E69" s="18"/>
      <c r="F69"/>
      <c r="G69"/>
      <c r="H69"/>
      <c r="I69"/>
      <c r="J69" s="105"/>
      <c r="K69"/>
      <c r="L69"/>
      <c r="M69"/>
      <c r="N69"/>
      <c r="O69" s="106"/>
      <c r="P69"/>
      <c r="Q69"/>
      <c r="R69"/>
    </row>
    <row r="70" spans="1:18">
      <c r="A70"/>
      <c r="B70" s="18"/>
      <c r="C70" s="18"/>
      <c r="D70" s="87"/>
      <c r="E70" s="18"/>
      <c r="F70"/>
      <c r="G70"/>
      <c r="H70"/>
      <c r="I70"/>
      <c r="J70" s="105"/>
      <c r="K70"/>
      <c r="L70"/>
      <c r="M70"/>
      <c r="N70"/>
      <c r="O70" s="106"/>
      <c r="P70"/>
      <c r="Q70"/>
      <c r="R70"/>
    </row>
    <row r="71" spans="1:18">
      <c r="A71"/>
      <c r="B71" s="18"/>
      <c r="C71" s="18"/>
      <c r="D71" s="87"/>
      <c r="E71" s="18"/>
      <c r="F71"/>
      <c r="G71"/>
      <c r="H71"/>
      <c r="I71"/>
      <c r="J71" s="105"/>
      <c r="K71"/>
      <c r="L71"/>
      <c r="M71"/>
      <c r="N71"/>
      <c r="O71" s="106"/>
      <c r="P71"/>
      <c r="Q71"/>
      <c r="R71"/>
    </row>
    <row r="72" spans="1:18">
      <c r="A72"/>
      <c r="B72" s="18"/>
      <c r="C72" s="18"/>
      <c r="D72" s="87"/>
      <c r="E72" s="18"/>
      <c r="F72"/>
      <c r="G72"/>
      <c r="H72"/>
      <c r="I72"/>
      <c r="J72" s="105"/>
      <c r="K72"/>
      <c r="L72"/>
      <c r="M72"/>
      <c r="N72"/>
      <c r="O72" s="106"/>
      <c r="P72"/>
      <c r="Q72"/>
      <c r="R72"/>
    </row>
    <row r="73" spans="1:18">
      <c r="A73"/>
      <c r="B73" s="18"/>
      <c r="C73" s="18"/>
      <c r="D73" s="87"/>
      <c r="E73" s="18"/>
      <c r="F73"/>
      <c r="G73"/>
      <c r="H73"/>
      <c r="I73"/>
      <c r="J73" s="105"/>
      <c r="K73"/>
      <c r="L73"/>
      <c r="M73"/>
      <c r="N73"/>
      <c r="O73" s="106"/>
      <c r="P73"/>
      <c r="Q73"/>
      <c r="R73"/>
    </row>
    <row r="74" spans="1:18">
      <c r="A74"/>
      <c r="B74" s="18"/>
      <c r="C74" s="18"/>
      <c r="D74" s="87"/>
      <c r="E74" s="18"/>
      <c r="F74"/>
      <c r="G74"/>
      <c r="H74"/>
      <c r="I74"/>
      <c r="J74" s="105"/>
      <c r="K74"/>
      <c r="L74"/>
      <c r="M74"/>
      <c r="N74"/>
      <c r="O74" s="106"/>
      <c r="P74"/>
      <c r="Q74"/>
      <c r="R74"/>
    </row>
    <row r="75" spans="1:18">
      <c r="A75"/>
      <c r="B75" s="18"/>
      <c r="C75" s="18"/>
      <c r="D75" s="87"/>
      <c r="E75" s="18"/>
      <c r="F75"/>
      <c r="G75"/>
      <c r="H75"/>
      <c r="I75"/>
      <c r="J75" s="105"/>
      <c r="K75"/>
      <c r="L75"/>
      <c r="M75"/>
      <c r="N75"/>
      <c r="O75" s="106"/>
      <c r="P75"/>
      <c r="Q75"/>
      <c r="R75"/>
    </row>
    <row r="76" spans="1:18">
      <c r="A76"/>
      <c r="B76" s="18"/>
      <c r="C76" s="18"/>
      <c r="D76" s="87"/>
      <c r="E76" s="18"/>
      <c r="F76"/>
      <c r="G76"/>
      <c r="H76"/>
      <c r="I76"/>
      <c r="J76" s="105"/>
      <c r="K76"/>
      <c r="L76"/>
      <c r="M76"/>
      <c r="N76"/>
      <c r="O76" s="106"/>
      <c r="P76"/>
      <c r="Q76"/>
      <c r="R76"/>
    </row>
    <row r="77" spans="1:18">
      <c r="A77"/>
      <c r="B77" s="18"/>
      <c r="C77" s="18"/>
      <c r="D77" s="87"/>
      <c r="E77" s="18"/>
      <c r="F77"/>
      <c r="G77"/>
      <c r="H77"/>
      <c r="I77"/>
      <c r="J77" s="105"/>
      <c r="K77"/>
      <c r="L77"/>
      <c r="M77"/>
      <c r="N77"/>
      <c r="O77" s="106"/>
      <c r="P77"/>
      <c r="Q77"/>
      <c r="R77"/>
    </row>
    <row r="78" spans="1:18">
      <c r="A78"/>
      <c r="B78" s="18"/>
      <c r="C78" s="18"/>
      <c r="D78" s="87"/>
      <c r="E78" s="18"/>
      <c r="F78"/>
      <c r="G78"/>
      <c r="H78"/>
      <c r="I78"/>
      <c r="J78" s="105"/>
      <c r="K78"/>
      <c r="L78"/>
      <c r="M78"/>
      <c r="N78"/>
      <c r="O78" s="106"/>
      <c r="P78"/>
      <c r="Q78"/>
      <c r="R78"/>
    </row>
    <row r="79" spans="1:18">
      <c r="A79"/>
      <c r="B79" s="18"/>
      <c r="C79" s="18"/>
      <c r="D79" s="87"/>
      <c r="E79" s="18"/>
      <c r="F79"/>
      <c r="G79"/>
      <c r="H79"/>
      <c r="I79"/>
      <c r="J79" s="105"/>
      <c r="K79"/>
      <c r="L79"/>
      <c r="M79"/>
      <c r="N79"/>
      <c r="O79" s="106"/>
      <c r="P79"/>
      <c r="Q79"/>
      <c r="R79"/>
    </row>
    <row r="80" spans="1:18">
      <c r="A80"/>
      <c r="B80" s="18"/>
      <c r="C80" s="18"/>
      <c r="D80" s="87"/>
      <c r="E80" s="18"/>
      <c r="F80"/>
      <c r="G80"/>
      <c r="H80"/>
      <c r="I80"/>
      <c r="J80" s="105"/>
      <c r="K80"/>
      <c r="L80"/>
      <c r="M80"/>
      <c r="N80"/>
      <c r="O80" s="106"/>
      <c r="P80"/>
      <c r="Q80"/>
      <c r="R80"/>
    </row>
    <row r="81" spans="1:18">
      <c r="A81"/>
      <c r="B81" s="18"/>
      <c r="C81" s="18"/>
      <c r="D81" s="87"/>
      <c r="E81" s="18"/>
      <c r="F81"/>
      <c r="G81"/>
      <c r="H81"/>
      <c r="I81"/>
      <c r="J81" s="105"/>
      <c r="K81"/>
      <c r="L81"/>
      <c r="M81"/>
      <c r="N81"/>
      <c r="O81" s="106"/>
      <c r="P81"/>
      <c r="Q81"/>
      <c r="R81"/>
    </row>
    <row r="82" spans="1:18">
      <c r="A82"/>
      <c r="B82" s="18"/>
      <c r="C82" s="18"/>
      <c r="D82" s="87"/>
      <c r="E82" s="18"/>
      <c r="F82"/>
      <c r="G82"/>
      <c r="H82"/>
      <c r="I82"/>
      <c r="J82" s="105"/>
      <c r="K82"/>
      <c r="L82"/>
      <c r="M82"/>
      <c r="N82"/>
      <c r="O82" s="106"/>
      <c r="P82"/>
      <c r="Q82"/>
      <c r="R82"/>
    </row>
    <row r="83" spans="1:18">
      <c r="A83"/>
      <c r="B83" s="18"/>
      <c r="C83" s="18"/>
      <c r="D83" s="87"/>
      <c r="E83" s="18"/>
      <c r="F83"/>
      <c r="G83"/>
      <c r="H83"/>
      <c r="I83"/>
      <c r="J83" s="105"/>
      <c r="K83"/>
      <c r="L83"/>
      <c r="M83"/>
      <c r="N83"/>
      <c r="O83" s="106"/>
      <c r="P83"/>
      <c r="Q83"/>
      <c r="R83"/>
    </row>
    <row r="84" spans="1:18">
      <c r="A84"/>
      <c r="B84" s="18"/>
      <c r="C84" s="18"/>
      <c r="D84" s="87"/>
      <c r="E84" s="18"/>
      <c r="F84"/>
      <c r="G84"/>
      <c r="H84"/>
      <c r="I84"/>
      <c r="J84" s="105"/>
      <c r="K84"/>
      <c r="L84"/>
      <c r="M84"/>
      <c r="N84"/>
      <c r="O84" s="106"/>
      <c r="P84"/>
      <c r="Q84"/>
      <c r="R84"/>
    </row>
    <row r="85" spans="1:18">
      <c r="A85"/>
      <c r="B85" s="18"/>
      <c r="C85" s="18"/>
      <c r="D85" s="87"/>
      <c r="E85" s="18"/>
      <c r="F85"/>
      <c r="G85"/>
      <c r="H85"/>
      <c r="I85"/>
      <c r="J85" s="105"/>
      <c r="K85"/>
      <c r="L85"/>
      <c r="M85"/>
      <c r="N85"/>
      <c r="O85" s="106"/>
      <c r="P85"/>
      <c r="Q85"/>
      <c r="R85"/>
    </row>
    <row r="86" spans="1:18">
      <c r="A86"/>
      <c r="B86" s="18"/>
      <c r="C86" s="18"/>
      <c r="D86" s="87"/>
      <c r="E86" s="18"/>
      <c r="F86"/>
      <c r="G86"/>
      <c r="H86"/>
      <c r="I86"/>
      <c r="J86" s="105"/>
      <c r="K86"/>
      <c r="L86"/>
      <c r="M86"/>
      <c r="N86"/>
      <c r="O86" s="106"/>
      <c r="P86"/>
      <c r="Q86"/>
      <c r="R86"/>
    </row>
    <row r="87" spans="1:18">
      <c r="A87"/>
      <c r="B87" s="18"/>
      <c r="C87" s="18"/>
      <c r="D87" s="87"/>
      <c r="E87" s="18"/>
      <c r="F87"/>
      <c r="G87"/>
      <c r="H87"/>
      <c r="I87"/>
      <c r="J87" s="105"/>
      <c r="K87"/>
      <c r="L87"/>
      <c r="M87"/>
      <c r="N87"/>
      <c r="O87" s="106"/>
      <c r="P87"/>
      <c r="Q87"/>
      <c r="R87"/>
    </row>
    <row r="88" spans="1:18">
      <c r="A88"/>
      <c r="B88" s="18"/>
      <c r="C88" s="18"/>
      <c r="D88" s="87"/>
      <c r="E88" s="18"/>
      <c r="F88"/>
      <c r="G88"/>
      <c r="H88"/>
      <c r="I88"/>
      <c r="J88" s="105"/>
      <c r="K88"/>
      <c r="L88"/>
      <c r="M88"/>
      <c r="N88"/>
      <c r="O88" s="106"/>
      <c r="P88"/>
      <c r="Q88"/>
      <c r="R88"/>
    </row>
    <row r="89" spans="1:18">
      <c r="A89"/>
      <c r="B89" s="18"/>
      <c r="C89" s="18"/>
      <c r="D89" s="87"/>
      <c r="E89" s="18"/>
      <c r="F89"/>
      <c r="G89"/>
      <c r="H89"/>
      <c r="I89"/>
      <c r="J89" s="105"/>
      <c r="K89"/>
      <c r="L89"/>
      <c r="M89"/>
      <c r="N89"/>
      <c r="O89" s="106"/>
      <c r="P89"/>
      <c r="Q89"/>
      <c r="R89"/>
    </row>
    <row r="90" spans="1:18">
      <c r="A90"/>
      <c r="B90" s="18"/>
      <c r="C90" s="18"/>
      <c r="D90" s="87"/>
      <c r="E90" s="18"/>
      <c r="F90"/>
      <c r="G90"/>
      <c r="H90"/>
      <c r="I90"/>
      <c r="J90" s="105"/>
      <c r="K90"/>
      <c r="L90"/>
      <c r="M90"/>
      <c r="N90"/>
      <c r="O90" s="106"/>
      <c r="P90"/>
      <c r="Q90"/>
      <c r="R90"/>
    </row>
    <row r="91" spans="1:18">
      <c r="A91"/>
      <c r="B91" s="18"/>
      <c r="C91" s="18"/>
      <c r="D91" s="87"/>
      <c r="E91" s="18"/>
      <c r="F91"/>
      <c r="G91"/>
      <c r="H91"/>
      <c r="I91"/>
      <c r="J91" s="105"/>
      <c r="K91"/>
      <c r="L91"/>
      <c r="M91"/>
      <c r="N91"/>
      <c r="O91" s="106"/>
      <c r="P91"/>
      <c r="Q91"/>
      <c r="R91"/>
    </row>
    <row r="92" spans="1:18">
      <c r="A92"/>
      <c r="B92" s="18"/>
      <c r="C92" s="18"/>
      <c r="D92" s="87"/>
      <c r="E92" s="18"/>
      <c r="F92"/>
      <c r="G92"/>
      <c r="H92"/>
      <c r="I92"/>
      <c r="J92" s="105"/>
      <c r="K92"/>
      <c r="L92"/>
      <c r="M92"/>
      <c r="N92"/>
      <c r="O92" s="106"/>
      <c r="P92"/>
      <c r="Q92"/>
      <c r="R92"/>
    </row>
    <row r="93" spans="1:18">
      <c r="A93"/>
      <c r="B93" s="18"/>
      <c r="C93" s="18"/>
      <c r="D93" s="87"/>
      <c r="E93" s="18"/>
      <c r="F93"/>
      <c r="G93"/>
      <c r="H93"/>
      <c r="I93"/>
      <c r="J93" s="105"/>
      <c r="K93"/>
      <c r="L93"/>
      <c r="M93"/>
      <c r="N93"/>
      <c r="O93" s="106"/>
      <c r="P93"/>
      <c r="Q93"/>
      <c r="R93"/>
    </row>
    <row r="94" spans="1:18">
      <c r="A94"/>
      <c r="B94" s="18"/>
      <c r="C94" s="18"/>
      <c r="D94" s="87"/>
      <c r="E94" s="18"/>
      <c r="F94"/>
      <c r="G94"/>
      <c r="H94"/>
      <c r="I94"/>
      <c r="J94" s="105"/>
      <c r="K94"/>
      <c r="L94"/>
      <c r="M94"/>
      <c r="N94"/>
      <c r="O94" s="106"/>
      <c r="P94"/>
      <c r="Q94"/>
      <c r="R94"/>
    </row>
    <row r="95" spans="1:18">
      <c r="A95"/>
      <c r="B95" s="18"/>
      <c r="C95" s="18"/>
      <c r="D95" s="87"/>
      <c r="E95" s="18"/>
      <c r="F95"/>
      <c r="G95"/>
      <c r="H95"/>
      <c r="I95"/>
      <c r="J95" s="105"/>
      <c r="K95"/>
      <c r="L95"/>
      <c r="M95"/>
      <c r="N95"/>
      <c r="O95" s="106"/>
      <c r="P95"/>
      <c r="Q95"/>
      <c r="R95"/>
    </row>
    <row r="96" spans="1:18">
      <c r="A96"/>
      <c r="B96" s="18"/>
      <c r="C96" s="18"/>
      <c r="D96" s="87"/>
      <c r="E96" s="18"/>
      <c r="F96"/>
      <c r="G96"/>
      <c r="H96"/>
      <c r="I96"/>
      <c r="J96" s="105"/>
      <c r="K96"/>
      <c r="L96"/>
      <c r="M96"/>
      <c r="N96"/>
      <c r="O96" s="106"/>
      <c r="P96"/>
      <c r="Q96"/>
      <c r="R96"/>
    </row>
    <row r="97" spans="1:18">
      <c r="A97"/>
      <c r="B97" s="18"/>
      <c r="C97" s="18"/>
      <c r="D97" s="87"/>
      <c r="E97" s="18"/>
      <c r="F97"/>
      <c r="G97"/>
      <c r="H97"/>
      <c r="I97"/>
      <c r="J97" s="105"/>
      <c r="K97"/>
      <c r="L97"/>
      <c r="M97"/>
      <c r="N97"/>
      <c r="O97" s="106"/>
      <c r="P97"/>
      <c r="Q97"/>
      <c r="R97"/>
    </row>
    <row r="98" spans="1:18">
      <c r="A98"/>
      <c r="B98" s="18"/>
      <c r="C98" s="18"/>
      <c r="D98" s="87"/>
      <c r="E98" s="18"/>
      <c r="F98"/>
      <c r="G98"/>
      <c r="H98"/>
      <c r="I98"/>
      <c r="J98" s="105"/>
      <c r="K98"/>
      <c r="L98"/>
      <c r="M98"/>
      <c r="N98"/>
      <c r="O98" s="106"/>
      <c r="P98"/>
      <c r="Q98"/>
      <c r="R98"/>
    </row>
    <row r="99" spans="1:18">
      <c r="A99"/>
      <c r="B99" s="18"/>
      <c r="C99" s="18"/>
      <c r="D99" s="87"/>
      <c r="E99" s="18"/>
      <c r="F99"/>
      <c r="G99"/>
      <c r="H99"/>
      <c r="I99"/>
      <c r="J99" s="105"/>
      <c r="K99"/>
      <c r="L99"/>
      <c r="M99"/>
      <c r="N99"/>
      <c r="O99" s="106"/>
      <c r="P99"/>
      <c r="Q99"/>
      <c r="R99"/>
    </row>
    <row r="100" spans="1:18">
      <c r="A100"/>
      <c r="B100" s="18"/>
      <c r="C100" s="18"/>
      <c r="D100" s="87"/>
      <c r="E100" s="18"/>
      <c r="F100"/>
      <c r="G100"/>
      <c r="H100"/>
      <c r="I100"/>
      <c r="J100" s="105"/>
      <c r="K100"/>
      <c r="L100"/>
      <c r="M100"/>
      <c r="N100"/>
      <c r="O100" s="106"/>
      <c r="P100"/>
      <c r="Q100"/>
      <c r="R100"/>
    </row>
    <row r="101" spans="1:18">
      <c r="A101"/>
      <c r="B101" s="18"/>
      <c r="C101" s="18"/>
      <c r="D101" s="87"/>
      <c r="E101" s="18"/>
      <c r="F101"/>
      <c r="G101"/>
      <c r="H101"/>
      <c r="I101"/>
      <c r="J101" s="105"/>
      <c r="K101"/>
      <c r="L101"/>
      <c r="M101"/>
      <c r="N101"/>
      <c r="O101" s="106"/>
      <c r="P101"/>
      <c r="Q101"/>
      <c r="R101"/>
    </row>
    <row r="102" spans="1:18">
      <c r="A102"/>
      <c r="B102" s="18"/>
      <c r="C102" s="18"/>
      <c r="D102" s="87"/>
      <c r="E102" s="18"/>
      <c r="F102"/>
      <c r="G102"/>
      <c r="H102"/>
      <c r="I102"/>
      <c r="J102" s="105"/>
      <c r="K102"/>
      <c r="L102"/>
      <c r="M102"/>
      <c r="N102"/>
      <c r="O102" s="106"/>
      <c r="P102"/>
      <c r="Q102"/>
      <c r="R102"/>
    </row>
    <row r="103" spans="1:18">
      <c r="A103"/>
      <c r="B103" s="18"/>
      <c r="C103" s="18"/>
      <c r="D103" s="87"/>
      <c r="E103" s="18"/>
      <c r="F103"/>
      <c r="G103"/>
      <c r="H103"/>
      <c r="I103"/>
      <c r="J103" s="105"/>
      <c r="K103"/>
      <c r="L103"/>
      <c r="M103"/>
      <c r="N103"/>
      <c r="O103" s="106"/>
      <c r="P103"/>
      <c r="Q103"/>
      <c r="R103"/>
    </row>
    <row r="104" spans="1:18">
      <c r="A104"/>
      <c r="B104" s="18"/>
      <c r="C104" s="18"/>
      <c r="D104" s="87"/>
      <c r="E104" s="18"/>
      <c r="F104"/>
      <c r="G104"/>
      <c r="H104"/>
      <c r="I104"/>
      <c r="J104" s="105"/>
      <c r="K104"/>
      <c r="L104"/>
      <c r="M104"/>
      <c r="N104"/>
      <c r="O104" s="106"/>
      <c r="P104"/>
      <c r="Q104"/>
      <c r="R104"/>
    </row>
    <row r="105" spans="1:18">
      <c r="A105"/>
      <c r="B105" s="18"/>
      <c r="C105" s="18"/>
      <c r="D105" s="87"/>
      <c r="E105" s="18"/>
      <c r="F105"/>
      <c r="G105"/>
      <c r="H105"/>
      <c r="I105"/>
      <c r="J105" s="105"/>
      <c r="K105"/>
      <c r="L105"/>
      <c r="M105"/>
      <c r="N105"/>
      <c r="O105" s="106"/>
      <c r="P105"/>
      <c r="Q105"/>
      <c r="R105"/>
    </row>
    <row r="106" spans="1:18">
      <c r="A106"/>
      <c r="B106" s="18"/>
      <c r="C106" s="18"/>
      <c r="D106" s="87"/>
      <c r="E106" s="18"/>
      <c r="F106"/>
      <c r="G106"/>
      <c r="H106"/>
      <c r="I106"/>
      <c r="J106" s="105"/>
      <c r="K106"/>
      <c r="L106"/>
      <c r="M106"/>
      <c r="N106"/>
      <c r="O106" s="106"/>
      <c r="P106"/>
      <c r="Q106"/>
      <c r="R106"/>
    </row>
    <row r="107" spans="1:18">
      <c r="A107"/>
      <c r="B107" s="18"/>
      <c r="C107" s="18"/>
      <c r="D107" s="87"/>
      <c r="E107" s="18"/>
      <c r="F107"/>
      <c r="G107"/>
      <c r="H107"/>
      <c r="I107"/>
      <c r="J107" s="105"/>
      <c r="K107"/>
      <c r="L107"/>
      <c r="M107"/>
      <c r="N107"/>
      <c r="O107" s="106"/>
      <c r="P107"/>
      <c r="Q107"/>
      <c r="R107"/>
    </row>
    <row r="108" spans="1:18">
      <c r="A108"/>
      <c r="B108" s="18"/>
      <c r="C108" s="18"/>
      <c r="D108" s="87"/>
      <c r="E108" s="18"/>
      <c r="F108"/>
      <c r="G108"/>
      <c r="H108"/>
      <c r="I108"/>
      <c r="J108" s="105"/>
      <c r="K108"/>
      <c r="L108"/>
      <c r="M108"/>
      <c r="N108"/>
      <c r="O108" s="106"/>
      <c r="P108"/>
      <c r="Q108"/>
      <c r="R108"/>
    </row>
    <row r="109" spans="1:18">
      <c r="A109"/>
      <c r="B109" s="18"/>
      <c r="C109" s="18"/>
      <c r="D109" s="87"/>
      <c r="E109" s="18"/>
      <c r="F109"/>
      <c r="G109"/>
      <c r="H109"/>
      <c r="I109"/>
      <c r="J109" s="105"/>
      <c r="K109"/>
      <c r="L109"/>
      <c r="M109"/>
      <c r="N109"/>
      <c r="O109" s="106"/>
      <c r="P109"/>
      <c r="Q109"/>
      <c r="R109"/>
    </row>
    <row r="110" spans="1:18">
      <c r="A110"/>
      <c r="B110" s="18"/>
      <c r="C110" s="18"/>
      <c r="D110" s="87"/>
      <c r="E110" s="18"/>
      <c r="F110"/>
      <c r="G110"/>
      <c r="H110"/>
      <c r="I110"/>
      <c r="J110" s="105"/>
      <c r="K110"/>
      <c r="L110"/>
      <c r="M110"/>
      <c r="N110"/>
      <c r="O110" s="106"/>
      <c r="P110"/>
      <c r="Q110"/>
      <c r="R110"/>
    </row>
    <row r="111" spans="1:18">
      <c r="A111"/>
      <c r="B111" s="18"/>
      <c r="C111" s="18"/>
      <c r="D111" s="87"/>
      <c r="E111" s="18"/>
      <c r="F111"/>
      <c r="G111"/>
      <c r="H111"/>
      <c r="I111"/>
      <c r="J111" s="105"/>
      <c r="K111"/>
      <c r="L111"/>
      <c r="M111"/>
      <c r="N111"/>
      <c r="O111" s="106"/>
      <c r="P111"/>
      <c r="Q111"/>
      <c r="R111"/>
    </row>
    <row r="112" spans="1:18">
      <c r="A112"/>
      <c r="B112" s="18"/>
      <c r="C112" s="18"/>
      <c r="D112" s="87"/>
      <c r="E112" s="18"/>
      <c r="F112"/>
      <c r="G112"/>
      <c r="H112"/>
      <c r="I112"/>
      <c r="J112" s="105"/>
      <c r="K112"/>
      <c r="L112"/>
      <c r="M112"/>
      <c r="N112"/>
      <c r="O112" s="106"/>
      <c r="P112"/>
      <c r="Q112"/>
      <c r="R112"/>
    </row>
    <row r="113" spans="1:18">
      <c r="A113"/>
      <c r="B113" s="18"/>
      <c r="C113" s="18"/>
      <c r="D113" s="87"/>
      <c r="E113" s="18"/>
      <c r="F113"/>
      <c r="G113"/>
      <c r="H113"/>
      <c r="I113"/>
      <c r="J113" s="105"/>
      <c r="K113"/>
      <c r="L113"/>
      <c r="M113"/>
      <c r="N113"/>
      <c r="O113" s="106"/>
      <c r="P113"/>
      <c r="Q113"/>
      <c r="R113"/>
    </row>
    <row r="114" spans="1:18">
      <c r="A114"/>
      <c r="B114" s="18"/>
      <c r="C114" s="18"/>
      <c r="D114" s="87"/>
      <c r="E114" s="18"/>
      <c r="F114"/>
      <c r="G114"/>
      <c r="H114"/>
      <c r="I114"/>
      <c r="J114" s="105"/>
      <c r="K114"/>
      <c r="L114"/>
      <c r="M114"/>
      <c r="N114"/>
      <c r="O114" s="106"/>
      <c r="P114"/>
      <c r="Q114"/>
      <c r="R114"/>
    </row>
    <row r="115" spans="1:18">
      <c r="A115"/>
      <c r="B115" s="18"/>
      <c r="C115" s="18"/>
      <c r="D115" s="87"/>
      <c r="E115" s="18"/>
      <c r="F115"/>
      <c r="G115"/>
      <c r="H115"/>
      <c r="I115"/>
      <c r="J115" s="105"/>
      <c r="K115"/>
      <c r="L115"/>
      <c r="M115"/>
      <c r="N115"/>
      <c r="O115" s="106"/>
      <c r="P115"/>
      <c r="Q115"/>
      <c r="R115"/>
    </row>
    <row r="116" spans="1:18">
      <c r="A116"/>
      <c r="B116" s="18"/>
      <c r="C116" s="18"/>
      <c r="D116" s="87"/>
      <c r="E116" s="18"/>
      <c r="F116"/>
      <c r="G116"/>
      <c r="H116"/>
      <c r="I116"/>
      <c r="J116" s="105"/>
      <c r="K116"/>
      <c r="L116"/>
      <c r="M116"/>
      <c r="N116"/>
      <c r="O116" s="106"/>
      <c r="P116"/>
      <c r="Q116"/>
      <c r="R116"/>
    </row>
    <row r="117" spans="1:18">
      <c r="A117"/>
      <c r="B117" s="18"/>
      <c r="C117" s="18"/>
      <c r="D117" s="87"/>
      <c r="E117" s="18"/>
      <c r="F117"/>
      <c r="G117"/>
      <c r="H117"/>
      <c r="I117"/>
      <c r="J117" s="105"/>
      <c r="K117"/>
      <c r="L117"/>
      <c r="M117"/>
      <c r="N117"/>
      <c r="O117" s="106"/>
      <c r="P117"/>
      <c r="Q117"/>
      <c r="R117"/>
    </row>
    <row r="118" spans="1:18">
      <c r="A118"/>
      <c r="B118" s="18"/>
      <c r="C118" s="18"/>
      <c r="D118" s="87"/>
      <c r="E118" s="18"/>
      <c r="F118"/>
      <c r="G118"/>
      <c r="H118"/>
      <c r="I118"/>
      <c r="J118" s="105"/>
      <c r="K118"/>
      <c r="L118"/>
      <c r="M118"/>
      <c r="N118"/>
      <c r="O118" s="106"/>
      <c r="P118"/>
      <c r="Q118"/>
      <c r="R118"/>
    </row>
    <row r="119" spans="1:18">
      <c r="A119"/>
      <c r="B119" s="18"/>
      <c r="C119" s="18"/>
      <c r="D119" s="87"/>
      <c r="E119" s="18"/>
      <c r="F119"/>
      <c r="G119"/>
      <c r="H119"/>
      <c r="I119"/>
      <c r="J119" s="105"/>
      <c r="K119"/>
      <c r="L119"/>
      <c r="M119"/>
      <c r="N119"/>
      <c r="O119" s="106"/>
      <c r="P119"/>
      <c r="Q119"/>
      <c r="R119"/>
    </row>
    <row r="120" spans="1:18">
      <c r="A120"/>
      <c r="B120" s="18"/>
      <c r="C120" s="18"/>
      <c r="D120" s="87"/>
      <c r="E120" s="18"/>
      <c r="F120"/>
      <c r="G120"/>
      <c r="H120"/>
      <c r="I120"/>
      <c r="J120" s="105"/>
      <c r="K120"/>
      <c r="L120"/>
      <c r="M120"/>
      <c r="N120"/>
      <c r="O120" s="106"/>
      <c r="P120"/>
      <c r="Q120"/>
      <c r="R120"/>
    </row>
    <row r="121" spans="1:18">
      <c r="A121"/>
      <c r="B121" s="18"/>
      <c r="C121" s="18"/>
      <c r="D121" s="87"/>
      <c r="E121" s="18"/>
      <c r="F121"/>
      <c r="G121"/>
      <c r="H121"/>
      <c r="I121"/>
      <c r="J121" s="105"/>
      <c r="K121"/>
      <c r="L121"/>
      <c r="M121"/>
      <c r="N121"/>
      <c r="O121" s="106"/>
      <c r="P121"/>
      <c r="Q121"/>
      <c r="R121"/>
    </row>
    <row r="122" spans="1:18">
      <c r="A122"/>
      <c r="B122" s="18"/>
      <c r="C122" s="18"/>
      <c r="D122" s="87"/>
      <c r="E122" s="18"/>
      <c r="F122"/>
      <c r="G122"/>
      <c r="H122"/>
      <c r="I122"/>
      <c r="J122" s="105"/>
      <c r="K122"/>
      <c r="L122"/>
      <c r="M122"/>
      <c r="N122"/>
      <c r="O122" s="106"/>
      <c r="P122"/>
      <c r="Q122"/>
      <c r="R122"/>
    </row>
    <row r="123" spans="1:18">
      <c r="A123"/>
      <c r="B123" s="18"/>
      <c r="C123" s="18"/>
      <c r="D123" s="87"/>
      <c r="E123" s="18"/>
      <c r="F123"/>
      <c r="G123"/>
      <c r="H123"/>
      <c r="I123"/>
      <c r="J123" s="105"/>
      <c r="K123"/>
      <c r="L123"/>
      <c r="M123"/>
      <c r="N123"/>
      <c r="O123" s="106"/>
      <c r="P123"/>
      <c r="Q123"/>
      <c r="R123"/>
    </row>
    <row r="124" spans="1:18">
      <c r="A124"/>
      <c r="B124" s="18"/>
      <c r="C124" s="18"/>
      <c r="D124" s="87"/>
      <c r="E124" s="18"/>
      <c r="F124"/>
      <c r="G124"/>
      <c r="H124"/>
      <c r="I124"/>
      <c r="J124" s="105"/>
      <c r="K124"/>
      <c r="L124"/>
      <c r="M124"/>
      <c r="N124"/>
      <c r="O124" s="106"/>
      <c r="P124"/>
      <c r="Q124"/>
      <c r="R124"/>
    </row>
    <row r="125" spans="1:18">
      <c r="A125"/>
      <c r="B125" s="18"/>
      <c r="C125" s="18"/>
      <c r="D125" s="87"/>
      <c r="E125" s="18"/>
      <c r="F125"/>
      <c r="G125"/>
      <c r="H125"/>
      <c r="I125"/>
      <c r="J125" s="105"/>
      <c r="K125"/>
      <c r="L125"/>
      <c r="M125"/>
      <c r="N125"/>
      <c r="O125" s="106"/>
      <c r="P125"/>
      <c r="Q125"/>
      <c r="R125"/>
    </row>
    <row r="126" spans="1:18">
      <c r="A126"/>
      <c r="B126" s="18"/>
      <c r="C126" s="18"/>
      <c r="D126" s="87"/>
      <c r="E126" s="18"/>
      <c r="F126"/>
      <c r="G126"/>
      <c r="H126"/>
      <c r="I126"/>
      <c r="J126" s="105"/>
      <c r="K126"/>
      <c r="L126"/>
      <c r="M126"/>
      <c r="N126"/>
      <c r="O126" s="106"/>
      <c r="P126"/>
      <c r="Q126"/>
      <c r="R126"/>
    </row>
    <row r="127" spans="1:18">
      <c r="A127"/>
      <c r="B127" s="18"/>
      <c r="C127" s="18"/>
      <c r="D127" s="87"/>
      <c r="E127" s="18"/>
      <c r="F127"/>
      <c r="G127"/>
      <c r="H127"/>
      <c r="I127"/>
      <c r="J127" s="105"/>
      <c r="K127"/>
      <c r="L127"/>
      <c r="M127"/>
      <c r="N127"/>
      <c r="O127" s="106"/>
      <c r="P127"/>
      <c r="Q127"/>
      <c r="R127"/>
    </row>
    <row r="128" spans="1:18">
      <c r="A128"/>
      <c r="B128" s="18"/>
      <c r="C128" s="18"/>
      <c r="D128" s="87"/>
      <c r="E128" s="18"/>
      <c r="F128"/>
      <c r="G128"/>
      <c r="H128"/>
      <c r="I128"/>
      <c r="J128" s="105"/>
      <c r="K128"/>
      <c r="L128"/>
      <c r="M128"/>
      <c r="N128"/>
      <c r="O128" s="106"/>
      <c r="P128"/>
      <c r="Q128"/>
      <c r="R128"/>
    </row>
    <row r="129" spans="1:18">
      <c r="A129"/>
      <c r="B129" s="18"/>
      <c r="C129" s="18"/>
      <c r="D129" s="87"/>
      <c r="E129" s="18"/>
      <c r="F129"/>
      <c r="G129"/>
      <c r="H129"/>
      <c r="I129"/>
      <c r="J129" s="105"/>
      <c r="K129"/>
      <c r="L129"/>
      <c r="M129"/>
      <c r="N129"/>
      <c r="O129" s="106"/>
      <c r="P129"/>
      <c r="Q129"/>
      <c r="R129"/>
    </row>
    <row r="130" spans="1:18">
      <c r="A130"/>
      <c r="B130" s="18"/>
      <c r="C130" s="18"/>
      <c r="D130" s="87"/>
      <c r="E130" s="18"/>
      <c r="F130"/>
      <c r="G130"/>
      <c r="H130"/>
      <c r="I130"/>
      <c r="J130" s="105"/>
      <c r="K130"/>
      <c r="L130"/>
      <c r="M130"/>
      <c r="N130"/>
      <c r="O130" s="106"/>
      <c r="P130"/>
      <c r="Q130"/>
      <c r="R130"/>
    </row>
    <row r="131" spans="1:18">
      <c r="A131"/>
      <c r="B131" s="18"/>
      <c r="C131" s="18"/>
      <c r="D131" s="87"/>
      <c r="E131" s="18"/>
      <c r="F131"/>
      <c r="G131"/>
      <c r="H131"/>
      <c r="I131"/>
      <c r="J131" s="105"/>
      <c r="K131"/>
      <c r="L131"/>
      <c r="M131"/>
      <c r="N131"/>
      <c r="O131" s="106"/>
      <c r="P131"/>
      <c r="Q131"/>
      <c r="R131"/>
    </row>
    <row r="132" spans="1:18">
      <c r="A132"/>
      <c r="B132" s="18"/>
      <c r="C132" s="18"/>
      <c r="D132" s="87"/>
      <c r="E132" s="18"/>
      <c r="F132"/>
      <c r="G132"/>
      <c r="H132"/>
      <c r="I132"/>
      <c r="J132" s="105"/>
      <c r="K132"/>
      <c r="L132"/>
      <c r="M132"/>
      <c r="N132"/>
      <c r="O132" s="106"/>
      <c r="P132"/>
      <c r="Q132"/>
      <c r="R132"/>
    </row>
    <row r="133" spans="1:18">
      <c r="A133"/>
      <c r="B133" s="18"/>
      <c r="C133" s="18"/>
      <c r="D133" s="87"/>
      <c r="E133" s="18"/>
      <c r="F133"/>
      <c r="G133"/>
      <c r="H133"/>
      <c r="I133"/>
      <c r="J133" s="105"/>
      <c r="K133"/>
      <c r="L133"/>
      <c r="M133"/>
      <c r="N133"/>
      <c r="O133" s="106"/>
      <c r="P133"/>
      <c r="Q133"/>
      <c r="R133"/>
    </row>
    <row r="134" spans="1:18">
      <c r="A134"/>
      <c r="B134" s="18"/>
      <c r="C134" s="18"/>
      <c r="D134" s="87"/>
      <c r="E134" s="18"/>
      <c r="F134"/>
      <c r="G134"/>
      <c r="H134"/>
      <c r="I134"/>
      <c r="J134" s="105"/>
      <c r="K134"/>
      <c r="L134"/>
      <c r="M134"/>
      <c r="N134"/>
      <c r="O134" s="106"/>
      <c r="P134"/>
      <c r="Q134"/>
      <c r="R134"/>
    </row>
    <row r="144" spans="2:15">
      <c r="B144" s="50"/>
      <c r="D144" s="50"/>
      <c r="E144" s="50"/>
      <c r="L144" s="50"/>
      <c r="O144" s="50"/>
    </row>
    <row r="145" spans="2:15">
      <c r="B145" s="50"/>
      <c r="D145" s="50"/>
      <c r="E145" s="50"/>
      <c r="L145" s="50"/>
      <c r="O145" s="50"/>
    </row>
    <row r="146" spans="2:15">
      <c r="B146" s="50"/>
      <c r="D146" s="50"/>
      <c r="E146" s="50"/>
      <c r="L146" s="50"/>
      <c r="O146" s="50"/>
    </row>
    <row r="147" spans="2:15">
      <c r="B147" s="50"/>
      <c r="D147" s="50"/>
      <c r="E147" s="50"/>
      <c r="L147" s="50"/>
      <c r="O147" s="50"/>
    </row>
    <row r="148" spans="2:15">
      <c r="B148" s="50"/>
      <c r="D148" s="50"/>
      <c r="E148" s="50"/>
      <c r="L148" s="50"/>
      <c r="O148" s="50"/>
    </row>
    <row r="149" spans="2:15">
      <c r="B149" s="50"/>
      <c r="D149" s="50"/>
      <c r="E149" s="50"/>
      <c r="L149" s="50"/>
      <c r="O149" s="50"/>
    </row>
    <row r="150" spans="2:15">
      <c r="B150" s="50"/>
      <c r="D150" s="50"/>
      <c r="E150" s="50"/>
      <c r="L150" s="50"/>
      <c r="O150" s="50"/>
    </row>
    <row r="151" spans="2:15">
      <c r="B151" s="50"/>
      <c r="D151" s="50"/>
      <c r="E151" s="50"/>
      <c r="L151" s="50"/>
      <c r="O151" s="50"/>
    </row>
    <row r="152" spans="2:15">
      <c r="B152" s="50"/>
      <c r="D152" s="50"/>
      <c r="E152" s="50"/>
      <c r="L152" s="50"/>
      <c r="O152" s="50"/>
    </row>
    <row r="153" spans="2:15">
      <c r="B153" s="50"/>
      <c r="D153" s="50"/>
      <c r="E153" s="50"/>
      <c r="L153" s="50"/>
      <c r="O153" s="50"/>
    </row>
    <row r="154" spans="2:15">
      <c r="B154" s="50"/>
      <c r="D154" s="50"/>
      <c r="E154" s="50"/>
      <c r="L154" s="50"/>
      <c r="O154" s="50"/>
    </row>
    <row r="155" spans="2:15">
      <c r="B155" s="50"/>
      <c r="D155" s="50"/>
      <c r="E155" s="50"/>
      <c r="L155" s="50"/>
      <c r="O155" s="50"/>
    </row>
    <row r="156" spans="2:15">
      <c r="B156" s="50"/>
      <c r="D156" s="50"/>
      <c r="E156" s="50"/>
      <c r="L156" s="50"/>
      <c r="O156" s="50"/>
    </row>
    <row r="157" spans="2:15">
      <c r="B157" s="50"/>
      <c r="D157" s="50"/>
      <c r="E157" s="50"/>
      <c r="L157" s="50"/>
      <c r="O157" s="50"/>
    </row>
    <row r="158" spans="2:15">
      <c r="B158" s="50"/>
      <c r="D158" s="50"/>
      <c r="E158" s="50"/>
      <c r="L158" s="50"/>
      <c r="O158" s="50"/>
    </row>
    <row r="159" spans="2:15">
      <c r="B159" s="50"/>
      <c r="D159" s="50"/>
      <c r="E159" s="50"/>
      <c r="L159" s="50"/>
      <c r="O159" s="50"/>
    </row>
    <row r="160" spans="2:15">
      <c r="B160" s="50"/>
      <c r="D160" s="50"/>
      <c r="E160" s="50"/>
      <c r="L160" s="50"/>
      <c r="O160" s="50"/>
    </row>
    <row r="161" spans="2:15">
      <c r="B161" s="50"/>
      <c r="D161" s="50"/>
      <c r="E161" s="50"/>
      <c r="L161" s="50"/>
      <c r="O161" s="50"/>
    </row>
    <row r="162" spans="2:15">
      <c r="B162" s="50"/>
      <c r="D162" s="50"/>
      <c r="E162" s="50"/>
      <c r="L162" s="50"/>
      <c r="O162" s="50"/>
    </row>
    <row r="163" spans="2:15">
      <c r="B163" s="50"/>
      <c r="D163" s="50"/>
      <c r="E163" s="50"/>
      <c r="L163" s="50"/>
      <c r="O163" s="50"/>
    </row>
    <row r="164" spans="2:15">
      <c r="B164" s="50"/>
      <c r="D164" s="50"/>
      <c r="E164" s="50"/>
      <c r="L164" s="50"/>
      <c r="O164" s="50"/>
    </row>
    <row r="165" spans="2:15">
      <c r="B165" s="50"/>
      <c r="D165" s="50"/>
      <c r="E165" s="50"/>
      <c r="L165" s="50"/>
      <c r="O165" s="50"/>
    </row>
    <row r="166" spans="2:15">
      <c r="B166" s="50"/>
      <c r="D166" s="50"/>
      <c r="E166" s="50"/>
      <c r="L166" s="50"/>
      <c r="O166" s="50"/>
    </row>
    <row r="167" spans="2:15">
      <c r="B167" s="50"/>
      <c r="D167" s="50"/>
      <c r="E167" s="50"/>
      <c r="L167" s="50"/>
      <c r="O167" s="50"/>
    </row>
    <row r="168" spans="2:15">
      <c r="B168" s="50"/>
      <c r="D168" s="50"/>
      <c r="E168" s="50"/>
      <c r="L168" s="50"/>
      <c r="O168" s="50"/>
    </row>
    <row r="169" spans="2:15">
      <c r="B169" s="50"/>
      <c r="D169" s="50"/>
      <c r="E169" s="50"/>
      <c r="L169" s="50"/>
      <c r="O169" s="50"/>
    </row>
    <row r="170" spans="2:15">
      <c r="B170" s="50"/>
      <c r="D170" s="50"/>
      <c r="E170" s="50"/>
      <c r="L170" s="50"/>
      <c r="O170" s="50"/>
    </row>
    <row r="171" spans="2:15">
      <c r="B171" s="50"/>
      <c r="D171" s="50"/>
      <c r="E171" s="50"/>
      <c r="L171" s="50"/>
      <c r="O171" s="50"/>
    </row>
    <row r="172" spans="2:15">
      <c r="B172" s="50"/>
      <c r="D172" s="50"/>
      <c r="E172" s="50"/>
      <c r="L172" s="50"/>
      <c r="O172" s="50"/>
    </row>
    <row r="173" spans="2:15">
      <c r="B173" s="50"/>
      <c r="D173" s="50"/>
      <c r="E173" s="50"/>
      <c r="L173" s="50"/>
      <c r="O173" s="50"/>
    </row>
  </sheetData>
  <mergeCells count="7">
    <mergeCell ref="A1:R1"/>
    <mergeCell ref="B2:E2"/>
    <mergeCell ref="F2:N2"/>
    <mergeCell ref="O2:P2"/>
    <mergeCell ref="A2:A3"/>
    <mergeCell ref="Q2:Q3"/>
    <mergeCell ref="R2:R3"/>
  </mergeCells>
  <printOptions horizontalCentered="1"/>
  <pageMargins left="0.15625" right="0.15625" top="0.904166666666667" bottom="0.826388888888889" header="0.313888888888889" footer="0.55"/>
  <pageSetup paperSize="9" fitToWidth="0" fitToHeight="0" orientation="landscape"/>
  <headerFooter>
    <oddHeader>&amp;L&amp;G</oddHeader>
    <oddFooter>&amp;R二〇一七年九月九日</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tabSelected="1" zoomScale="85" zoomScaleNormal="85" topLeftCell="G1" workbookViewId="0">
      <selection activeCell="T9" sqref="T9"/>
    </sheetView>
  </sheetViews>
  <sheetFormatPr defaultColWidth="26" defaultRowHeight="13.5"/>
  <cols>
    <col min="1" max="1" width="5.75" style="21" customWidth="1"/>
    <col min="2" max="2" width="3.875" style="21" customWidth="1"/>
    <col min="3" max="3" width="3.5" style="21" customWidth="1"/>
    <col min="4" max="4" width="8" style="21" customWidth="1"/>
    <col min="5" max="5" width="3.375" style="21" customWidth="1"/>
    <col min="6" max="6" width="5.125" style="21" customWidth="1"/>
    <col min="7" max="7" width="5.5" style="21" customWidth="1"/>
    <col min="8" max="8" width="8.25" style="21" customWidth="1"/>
    <col min="9" max="9" width="5.375" style="21" customWidth="1"/>
    <col min="10" max="10" width="5.5" style="21" customWidth="1"/>
    <col min="11" max="11" width="8.5" style="21" customWidth="1"/>
    <col min="12" max="12" width="7.875" style="21" customWidth="1"/>
    <col min="13" max="13" width="6.75" style="21" customWidth="1"/>
    <col min="14" max="14" width="5.125" style="21" customWidth="1"/>
    <col min="15" max="15" width="6.875" style="21" customWidth="1"/>
    <col min="16" max="16" width="6.25" style="21" customWidth="1"/>
    <col min="17" max="17" width="7" style="21" customWidth="1"/>
    <col min="18" max="18" width="8.25" style="22" customWidth="1"/>
    <col min="19" max="19" width="5.5" style="21" customWidth="1"/>
    <col min="20" max="20" width="67.125" style="23" customWidth="1"/>
    <col min="21" max="256" width="26" style="21" customWidth="1"/>
    <col min="257" max="16384" width="9"/>
  </cols>
  <sheetData>
    <row r="1" ht="20.25" customHeight="1" spans="1:20">
      <c r="A1" s="5" t="s">
        <v>61</v>
      </c>
      <c r="B1" s="5"/>
      <c r="C1" s="5"/>
      <c r="D1" s="5"/>
      <c r="E1" s="5"/>
      <c r="F1" s="5"/>
      <c r="G1" s="5"/>
      <c r="H1" s="5"/>
      <c r="I1" s="5"/>
      <c r="J1" s="5"/>
      <c r="K1" s="5"/>
      <c r="L1" s="5"/>
      <c r="M1" s="5"/>
      <c r="N1" s="5"/>
      <c r="O1" s="5"/>
      <c r="P1" s="5"/>
      <c r="Q1" s="5"/>
      <c r="R1" s="42"/>
      <c r="S1" s="5"/>
      <c r="T1" s="5"/>
    </row>
    <row r="2" customHeight="1" spans="1:20">
      <c r="A2" s="24" t="s">
        <v>1</v>
      </c>
      <c r="B2" s="25" t="s">
        <v>62</v>
      </c>
      <c r="C2" s="25"/>
      <c r="D2" s="25"/>
      <c r="E2" s="25"/>
      <c r="F2" s="25" t="s">
        <v>63</v>
      </c>
      <c r="G2" s="25"/>
      <c r="H2" s="25"/>
      <c r="I2" s="25"/>
      <c r="J2" s="25"/>
      <c r="K2" s="25"/>
      <c r="L2" s="25"/>
      <c r="M2" s="25"/>
      <c r="N2" s="25"/>
      <c r="O2" s="25"/>
      <c r="P2" s="37" t="s">
        <v>64</v>
      </c>
      <c r="Q2" s="37" t="s">
        <v>65</v>
      </c>
      <c r="R2" s="43" t="s">
        <v>4</v>
      </c>
      <c r="S2" s="37" t="s">
        <v>5</v>
      </c>
      <c r="T2" s="37" t="s">
        <v>49</v>
      </c>
    </row>
    <row r="3" ht="67.5" spans="1:20">
      <c r="A3" s="24"/>
      <c r="B3" s="26" t="s">
        <v>66</v>
      </c>
      <c r="C3" s="26" t="s">
        <v>67</v>
      </c>
      <c r="D3" s="26" t="s">
        <v>6</v>
      </c>
      <c r="E3" s="26" t="s">
        <v>48</v>
      </c>
      <c r="F3" s="26" t="s">
        <v>68</v>
      </c>
      <c r="G3" s="26" t="s">
        <v>69</v>
      </c>
      <c r="H3" s="26" t="s">
        <v>70</v>
      </c>
      <c r="I3" s="37" t="s">
        <v>71</v>
      </c>
      <c r="J3" s="37" t="s">
        <v>72</v>
      </c>
      <c r="K3" s="37" t="s">
        <v>73</v>
      </c>
      <c r="L3" s="37" t="s">
        <v>74</v>
      </c>
      <c r="M3" s="37" t="s">
        <v>75</v>
      </c>
      <c r="N3" s="37" t="s">
        <v>76</v>
      </c>
      <c r="O3" s="37" t="s">
        <v>48</v>
      </c>
      <c r="P3" s="37"/>
      <c r="Q3" s="37"/>
      <c r="R3" s="43"/>
      <c r="S3" s="37"/>
      <c r="T3" s="37"/>
    </row>
    <row r="4" ht="16.5" customHeight="1" spans="1:20">
      <c r="A4" s="27" t="s">
        <v>15</v>
      </c>
      <c r="B4" s="28">
        <v>30</v>
      </c>
      <c r="C4" s="28">
        <v>0</v>
      </c>
      <c r="D4" s="29">
        <f t="shared" ref="D4:D21" si="0">(B4-C4)/B4</f>
        <v>1</v>
      </c>
      <c r="E4" s="30">
        <f t="shared" ref="E4:E21" si="1">30-C4*1</f>
        <v>30</v>
      </c>
      <c r="F4" s="30">
        <v>139</v>
      </c>
      <c r="G4" s="30">
        <v>139</v>
      </c>
      <c r="H4" s="29">
        <f t="shared" ref="H4:H21" si="2">G4/F4</f>
        <v>1</v>
      </c>
      <c r="I4" s="28">
        <v>8</v>
      </c>
      <c r="J4" s="30">
        <v>8</v>
      </c>
      <c r="K4" s="29">
        <f t="shared" ref="K4:K21" si="3">J4/I4</f>
        <v>1</v>
      </c>
      <c r="L4" s="29">
        <f t="shared" ref="L4:L21" si="4">(G4+J4)/(F4+I4)</f>
        <v>1</v>
      </c>
      <c r="M4" s="38">
        <v>50</v>
      </c>
      <c r="N4" s="39">
        <v>47</v>
      </c>
      <c r="O4" s="40">
        <f t="shared" ref="O4:O18" si="5">M4*50%+N4*50%</f>
        <v>48.5</v>
      </c>
      <c r="P4" s="30">
        <v>10</v>
      </c>
      <c r="Q4" s="40">
        <v>9.8</v>
      </c>
      <c r="R4" s="40">
        <f>E4+N4+P4+Q4</f>
        <v>96.8</v>
      </c>
      <c r="S4" s="44">
        <f t="shared" ref="S4:S21" si="6">RANK(R4,$R$4:$R$21,0)</f>
        <v>18</v>
      </c>
      <c r="T4" s="8" t="s">
        <v>77</v>
      </c>
    </row>
    <row r="5" ht="16.5" customHeight="1" spans="1:20">
      <c r="A5" s="27" t="s">
        <v>16</v>
      </c>
      <c r="B5" s="28">
        <v>28</v>
      </c>
      <c r="C5" s="28">
        <v>0</v>
      </c>
      <c r="D5" s="29">
        <f t="shared" si="0"/>
        <v>1</v>
      </c>
      <c r="E5" s="30">
        <f t="shared" si="1"/>
        <v>30</v>
      </c>
      <c r="F5" s="30">
        <v>95</v>
      </c>
      <c r="G5" s="30">
        <v>92</v>
      </c>
      <c r="H5" s="29">
        <f t="shared" si="2"/>
        <v>0.968421052631579</v>
      </c>
      <c r="I5" s="28">
        <v>10</v>
      </c>
      <c r="J5" s="30">
        <v>10</v>
      </c>
      <c r="K5" s="29">
        <f t="shared" si="3"/>
        <v>1</v>
      </c>
      <c r="L5" s="29">
        <f t="shared" si="4"/>
        <v>0.971428571428571</v>
      </c>
      <c r="M5" s="38">
        <v>50</v>
      </c>
      <c r="N5" s="39">
        <f t="shared" ref="N5:N16" si="7">50-(I5-J5)*1</f>
        <v>50</v>
      </c>
      <c r="O5" s="40">
        <f t="shared" si="5"/>
        <v>50</v>
      </c>
      <c r="P5" s="30">
        <v>10</v>
      </c>
      <c r="Q5" s="40">
        <v>10</v>
      </c>
      <c r="R5" s="40">
        <f t="shared" ref="R5:R21" si="8">E5+N5+P5+Q5</f>
        <v>100</v>
      </c>
      <c r="S5" s="44">
        <f t="shared" si="6"/>
        <v>1</v>
      </c>
      <c r="T5" s="8"/>
    </row>
    <row r="6" ht="16.5" customHeight="1" spans="1:20">
      <c r="A6" s="27" t="s">
        <v>17</v>
      </c>
      <c r="B6" s="28">
        <v>20</v>
      </c>
      <c r="C6" s="28">
        <v>1</v>
      </c>
      <c r="D6" s="29">
        <f t="shared" si="0"/>
        <v>0.95</v>
      </c>
      <c r="E6" s="30">
        <f t="shared" si="1"/>
        <v>29</v>
      </c>
      <c r="F6" s="30">
        <v>244</v>
      </c>
      <c r="G6" s="30">
        <v>231</v>
      </c>
      <c r="H6" s="29">
        <f t="shared" si="2"/>
        <v>0.94672131147541</v>
      </c>
      <c r="I6" s="28">
        <v>9</v>
      </c>
      <c r="J6" s="30">
        <v>9</v>
      </c>
      <c r="K6" s="29">
        <f t="shared" si="3"/>
        <v>1</v>
      </c>
      <c r="L6" s="29">
        <f t="shared" si="4"/>
        <v>0.948616600790514</v>
      </c>
      <c r="M6" s="38">
        <v>50</v>
      </c>
      <c r="N6" s="39">
        <f t="shared" si="7"/>
        <v>50</v>
      </c>
      <c r="O6" s="40">
        <f t="shared" si="5"/>
        <v>50</v>
      </c>
      <c r="P6" s="30">
        <v>10</v>
      </c>
      <c r="Q6" s="40">
        <v>10</v>
      </c>
      <c r="R6" s="40">
        <f t="shared" si="8"/>
        <v>99</v>
      </c>
      <c r="S6" s="44">
        <f t="shared" si="6"/>
        <v>16</v>
      </c>
      <c r="T6" s="8" t="s">
        <v>78</v>
      </c>
    </row>
    <row r="7" ht="16.5" customHeight="1" spans="1:20">
      <c r="A7" s="27" t="s">
        <v>18</v>
      </c>
      <c r="B7" s="28">
        <v>18</v>
      </c>
      <c r="C7" s="28">
        <v>0</v>
      </c>
      <c r="D7" s="29">
        <f t="shared" si="0"/>
        <v>1</v>
      </c>
      <c r="E7" s="30">
        <f t="shared" si="1"/>
        <v>30</v>
      </c>
      <c r="F7" s="30">
        <v>161</v>
      </c>
      <c r="G7" s="30">
        <v>160</v>
      </c>
      <c r="H7" s="29">
        <f t="shared" si="2"/>
        <v>0.993788819875776</v>
      </c>
      <c r="I7" s="28">
        <v>10</v>
      </c>
      <c r="J7" s="30">
        <v>10</v>
      </c>
      <c r="K7" s="29">
        <f t="shared" si="3"/>
        <v>1</v>
      </c>
      <c r="L7" s="29">
        <f t="shared" si="4"/>
        <v>0.994152046783626</v>
      </c>
      <c r="M7" s="38">
        <v>50</v>
      </c>
      <c r="N7" s="39">
        <f t="shared" si="7"/>
        <v>50</v>
      </c>
      <c r="O7" s="40">
        <f t="shared" si="5"/>
        <v>50</v>
      </c>
      <c r="P7" s="30">
        <v>10</v>
      </c>
      <c r="Q7" s="40">
        <v>9.9</v>
      </c>
      <c r="R7" s="40">
        <f t="shared" si="8"/>
        <v>99.9</v>
      </c>
      <c r="S7" s="44">
        <f t="shared" si="6"/>
        <v>12</v>
      </c>
      <c r="T7" s="8"/>
    </row>
    <row r="8" s="20" customFormat="1" ht="14.45" customHeight="1" spans="1:20">
      <c r="A8" s="27" t="s">
        <v>19</v>
      </c>
      <c r="B8" s="28">
        <v>16</v>
      </c>
      <c r="C8" s="28">
        <v>0</v>
      </c>
      <c r="D8" s="29">
        <f t="shared" si="0"/>
        <v>1</v>
      </c>
      <c r="E8" s="30">
        <f t="shared" si="1"/>
        <v>30</v>
      </c>
      <c r="F8" s="30">
        <v>140</v>
      </c>
      <c r="G8" s="30">
        <v>138</v>
      </c>
      <c r="H8" s="29">
        <f t="shared" si="2"/>
        <v>0.985714285714286</v>
      </c>
      <c r="I8" s="28">
        <v>8</v>
      </c>
      <c r="J8" s="30">
        <v>8</v>
      </c>
      <c r="K8" s="29">
        <f t="shared" si="3"/>
        <v>1</v>
      </c>
      <c r="L8" s="29">
        <f t="shared" si="4"/>
        <v>0.986486486486487</v>
      </c>
      <c r="M8" s="38">
        <v>50</v>
      </c>
      <c r="N8" s="39">
        <f t="shared" si="7"/>
        <v>50</v>
      </c>
      <c r="O8" s="40">
        <f t="shared" si="5"/>
        <v>50</v>
      </c>
      <c r="P8" s="30">
        <v>10</v>
      </c>
      <c r="Q8" s="40">
        <v>9.8</v>
      </c>
      <c r="R8" s="40">
        <f t="shared" si="8"/>
        <v>99.8</v>
      </c>
      <c r="S8" s="44">
        <f t="shared" si="6"/>
        <v>14</v>
      </c>
      <c r="T8" s="8"/>
    </row>
    <row r="9" ht="16.5" customHeight="1" spans="1:20">
      <c r="A9" s="27" t="s">
        <v>20</v>
      </c>
      <c r="B9" s="28">
        <v>40</v>
      </c>
      <c r="C9" s="28">
        <v>0</v>
      </c>
      <c r="D9" s="29">
        <f t="shared" si="0"/>
        <v>1</v>
      </c>
      <c r="E9" s="30">
        <f t="shared" si="1"/>
        <v>30</v>
      </c>
      <c r="F9" s="30">
        <v>158</v>
      </c>
      <c r="G9" s="30">
        <v>154</v>
      </c>
      <c r="H9" s="29">
        <f t="shared" si="2"/>
        <v>0.974683544303797</v>
      </c>
      <c r="I9" s="28">
        <v>10</v>
      </c>
      <c r="J9" s="30">
        <v>10</v>
      </c>
      <c r="K9" s="29">
        <f t="shared" si="3"/>
        <v>1</v>
      </c>
      <c r="L9" s="29">
        <f t="shared" si="4"/>
        <v>0.976190476190476</v>
      </c>
      <c r="M9" s="38">
        <v>50</v>
      </c>
      <c r="N9" s="39">
        <f t="shared" si="7"/>
        <v>50</v>
      </c>
      <c r="O9" s="40">
        <f t="shared" si="5"/>
        <v>50</v>
      </c>
      <c r="P9" s="30">
        <v>10</v>
      </c>
      <c r="Q9" s="40">
        <v>10</v>
      </c>
      <c r="R9" s="40">
        <f t="shared" si="8"/>
        <v>100</v>
      </c>
      <c r="S9" s="44">
        <f t="shared" si="6"/>
        <v>1</v>
      </c>
      <c r="T9" s="8"/>
    </row>
    <row r="10" ht="16.5" customHeight="1" spans="1:20">
      <c r="A10" s="27" t="s">
        <v>21</v>
      </c>
      <c r="B10" s="28">
        <v>28</v>
      </c>
      <c r="C10" s="28">
        <v>0</v>
      </c>
      <c r="D10" s="29">
        <f t="shared" si="0"/>
        <v>1</v>
      </c>
      <c r="E10" s="30">
        <f t="shared" si="1"/>
        <v>30</v>
      </c>
      <c r="F10" s="30">
        <v>63</v>
      </c>
      <c r="G10" s="30">
        <v>63</v>
      </c>
      <c r="H10" s="29">
        <f t="shared" si="2"/>
        <v>1</v>
      </c>
      <c r="I10" s="28">
        <v>10</v>
      </c>
      <c r="J10" s="30">
        <v>10</v>
      </c>
      <c r="K10" s="29">
        <f t="shared" si="3"/>
        <v>1</v>
      </c>
      <c r="L10" s="29">
        <f t="shared" si="4"/>
        <v>1</v>
      </c>
      <c r="M10" s="38">
        <v>50</v>
      </c>
      <c r="N10" s="39">
        <f t="shared" si="7"/>
        <v>50</v>
      </c>
      <c r="O10" s="40">
        <f t="shared" si="5"/>
        <v>50</v>
      </c>
      <c r="P10" s="30">
        <v>10</v>
      </c>
      <c r="Q10" s="40">
        <v>10</v>
      </c>
      <c r="R10" s="40">
        <f t="shared" si="8"/>
        <v>100</v>
      </c>
      <c r="S10" s="44">
        <f t="shared" si="6"/>
        <v>1</v>
      </c>
      <c r="T10" s="8"/>
    </row>
    <row r="11" ht="16.5" customHeight="1" spans="1:20">
      <c r="A11" s="31" t="s">
        <v>22</v>
      </c>
      <c r="B11" s="28">
        <v>18</v>
      </c>
      <c r="C11" s="28">
        <v>0</v>
      </c>
      <c r="D11" s="29">
        <f t="shared" si="0"/>
        <v>1</v>
      </c>
      <c r="E11" s="30">
        <f t="shared" si="1"/>
        <v>30</v>
      </c>
      <c r="F11" s="30">
        <v>161</v>
      </c>
      <c r="G11" s="30">
        <v>159</v>
      </c>
      <c r="H11" s="29">
        <f t="shared" si="2"/>
        <v>0.987577639751553</v>
      </c>
      <c r="I11" s="28">
        <v>11</v>
      </c>
      <c r="J11" s="30">
        <v>11</v>
      </c>
      <c r="K11" s="29">
        <f t="shared" si="3"/>
        <v>1</v>
      </c>
      <c r="L11" s="29">
        <f t="shared" si="4"/>
        <v>0.988372093023256</v>
      </c>
      <c r="M11" s="38">
        <v>50</v>
      </c>
      <c r="N11" s="39">
        <f t="shared" si="7"/>
        <v>50</v>
      </c>
      <c r="O11" s="40">
        <f t="shared" si="5"/>
        <v>50</v>
      </c>
      <c r="P11" s="30">
        <v>10</v>
      </c>
      <c r="Q11" s="40">
        <v>10</v>
      </c>
      <c r="R11" s="40">
        <f t="shared" si="8"/>
        <v>100</v>
      </c>
      <c r="S11" s="44">
        <f t="shared" si="6"/>
        <v>1</v>
      </c>
      <c r="T11" s="8"/>
    </row>
    <row r="12" ht="16.5" customHeight="1" spans="1:20">
      <c r="A12" s="27" t="s">
        <v>23</v>
      </c>
      <c r="B12" s="28">
        <v>8</v>
      </c>
      <c r="C12" s="28">
        <v>0</v>
      </c>
      <c r="D12" s="29">
        <f t="shared" si="0"/>
        <v>1</v>
      </c>
      <c r="E12" s="30">
        <f t="shared" si="1"/>
        <v>30</v>
      </c>
      <c r="F12" s="30">
        <v>125</v>
      </c>
      <c r="G12" s="30">
        <v>125</v>
      </c>
      <c r="H12" s="29">
        <f t="shared" si="2"/>
        <v>1</v>
      </c>
      <c r="I12" s="28">
        <v>8</v>
      </c>
      <c r="J12" s="30">
        <v>8</v>
      </c>
      <c r="K12" s="29">
        <f t="shared" si="3"/>
        <v>1</v>
      </c>
      <c r="L12" s="29">
        <f t="shared" si="4"/>
        <v>1</v>
      </c>
      <c r="M12" s="38">
        <v>50</v>
      </c>
      <c r="N12" s="39">
        <f t="shared" si="7"/>
        <v>50</v>
      </c>
      <c r="O12" s="40">
        <f t="shared" si="5"/>
        <v>50</v>
      </c>
      <c r="P12" s="30">
        <v>10</v>
      </c>
      <c r="Q12" s="40">
        <v>10</v>
      </c>
      <c r="R12" s="40">
        <f t="shared" si="8"/>
        <v>100</v>
      </c>
      <c r="S12" s="44">
        <f t="shared" si="6"/>
        <v>1</v>
      </c>
      <c r="T12" s="8"/>
    </row>
    <row r="13" ht="16.5" customHeight="1" spans="1:20">
      <c r="A13" s="27" t="s">
        <v>24</v>
      </c>
      <c r="B13" s="28">
        <v>18</v>
      </c>
      <c r="C13" s="28">
        <v>0</v>
      </c>
      <c r="D13" s="29">
        <f t="shared" si="0"/>
        <v>1</v>
      </c>
      <c r="E13" s="30">
        <f t="shared" si="1"/>
        <v>30</v>
      </c>
      <c r="F13" s="30">
        <v>330</v>
      </c>
      <c r="G13" s="30">
        <v>328</v>
      </c>
      <c r="H13" s="29">
        <f t="shared" si="2"/>
        <v>0.993939393939394</v>
      </c>
      <c r="I13" s="28">
        <v>10</v>
      </c>
      <c r="J13" s="30">
        <v>10</v>
      </c>
      <c r="K13" s="29">
        <f t="shared" si="3"/>
        <v>1</v>
      </c>
      <c r="L13" s="29">
        <f t="shared" si="4"/>
        <v>0.994117647058824</v>
      </c>
      <c r="M13" s="38">
        <v>50</v>
      </c>
      <c r="N13" s="39">
        <f t="shared" si="7"/>
        <v>50</v>
      </c>
      <c r="O13" s="40">
        <f t="shared" si="5"/>
        <v>50</v>
      </c>
      <c r="P13" s="30">
        <v>10</v>
      </c>
      <c r="Q13" s="40">
        <v>10</v>
      </c>
      <c r="R13" s="40">
        <f t="shared" si="8"/>
        <v>100</v>
      </c>
      <c r="S13" s="44">
        <f t="shared" si="6"/>
        <v>1</v>
      </c>
      <c r="T13" s="8"/>
    </row>
    <row r="14" ht="16.5" customHeight="1" spans="1:20">
      <c r="A14" s="27" t="s">
        <v>25</v>
      </c>
      <c r="B14" s="28">
        <v>30</v>
      </c>
      <c r="C14" s="28">
        <v>0</v>
      </c>
      <c r="D14" s="29">
        <f t="shared" si="0"/>
        <v>1</v>
      </c>
      <c r="E14" s="30">
        <f t="shared" si="1"/>
        <v>30</v>
      </c>
      <c r="F14" s="30">
        <v>90</v>
      </c>
      <c r="G14" s="30">
        <v>90</v>
      </c>
      <c r="H14" s="29">
        <f t="shared" si="2"/>
        <v>1</v>
      </c>
      <c r="I14" s="28">
        <v>10</v>
      </c>
      <c r="J14" s="30">
        <v>10</v>
      </c>
      <c r="K14" s="29">
        <f t="shared" si="3"/>
        <v>1</v>
      </c>
      <c r="L14" s="29">
        <f t="shared" si="4"/>
        <v>1</v>
      </c>
      <c r="M14" s="38">
        <v>50</v>
      </c>
      <c r="N14" s="39">
        <f t="shared" si="7"/>
        <v>50</v>
      </c>
      <c r="O14" s="40">
        <f t="shared" si="5"/>
        <v>50</v>
      </c>
      <c r="P14" s="30">
        <v>10</v>
      </c>
      <c r="Q14" s="40">
        <v>9.9</v>
      </c>
      <c r="R14" s="40">
        <f t="shared" si="8"/>
        <v>99.9</v>
      </c>
      <c r="S14" s="44">
        <f t="shared" si="6"/>
        <v>12</v>
      </c>
      <c r="T14" s="8"/>
    </row>
    <row r="15" ht="16.5" customHeight="1" spans="1:20">
      <c r="A15" s="27" t="s">
        <v>26</v>
      </c>
      <c r="B15" s="28">
        <v>40</v>
      </c>
      <c r="C15" s="28">
        <v>0</v>
      </c>
      <c r="D15" s="29">
        <f t="shared" si="0"/>
        <v>1</v>
      </c>
      <c r="E15" s="30">
        <f t="shared" si="1"/>
        <v>30</v>
      </c>
      <c r="F15" s="30">
        <v>88</v>
      </c>
      <c r="G15" s="30">
        <v>84</v>
      </c>
      <c r="H15" s="32">
        <f t="shared" si="2"/>
        <v>0.954545454545455</v>
      </c>
      <c r="I15" s="28">
        <v>9</v>
      </c>
      <c r="J15" s="30">
        <v>9</v>
      </c>
      <c r="K15" s="32">
        <f t="shared" si="3"/>
        <v>1</v>
      </c>
      <c r="L15" s="32">
        <f t="shared" si="4"/>
        <v>0.958762886597938</v>
      </c>
      <c r="M15" s="38">
        <v>50</v>
      </c>
      <c r="N15" s="39">
        <f t="shared" si="7"/>
        <v>50</v>
      </c>
      <c r="O15" s="40">
        <f t="shared" si="5"/>
        <v>50</v>
      </c>
      <c r="P15" s="30">
        <v>10</v>
      </c>
      <c r="Q15" s="40">
        <v>10</v>
      </c>
      <c r="R15" s="40">
        <f t="shared" si="8"/>
        <v>100</v>
      </c>
      <c r="S15" s="44">
        <f t="shared" si="6"/>
        <v>1</v>
      </c>
      <c r="T15" s="8"/>
    </row>
    <row r="16" ht="16.5" customHeight="1" spans="1:20">
      <c r="A16" s="27" t="s">
        <v>27</v>
      </c>
      <c r="B16" s="28">
        <v>30</v>
      </c>
      <c r="C16" s="28">
        <v>0</v>
      </c>
      <c r="D16" s="29">
        <f t="shared" si="0"/>
        <v>1</v>
      </c>
      <c r="E16" s="30">
        <f t="shared" si="1"/>
        <v>30</v>
      </c>
      <c r="F16" s="30">
        <v>120</v>
      </c>
      <c r="G16" s="30">
        <v>114</v>
      </c>
      <c r="H16" s="29">
        <f t="shared" si="2"/>
        <v>0.95</v>
      </c>
      <c r="I16" s="28">
        <v>9</v>
      </c>
      <c r="J16" s="30">
        <v>9</v>
      </c>
      <c r="K16" s="29">
        <f t="shared" si="3"/>
        <v>1</v>
      </c>
      <c r="L16" s="29">
        <f t="shared" si="4"/>
        <v>0.953488372093023</v>
      </c>
      <c r="M16" s="38">
        <v>50</v>
      </c>
      <c r="N16" s="39">
        <f t="shared" si="7"/>
        <v>50</v>
      </c>
      <c r="O16" s="40">
        <f t="shared" si="5"/>
        <v>50</v>
      </c>
      <c r="P16" s="30">
        <v>10</v>
      </c>
      <c r="Q16" s="40">
        <v>9.6</v>
      </c>
      <c r="R16" s="40">
        <f t="shared" si="8"/>
        <v>99.6</v>
      </c>
      <c r="S16" s="44">
        <f t="shared" si="6"/>
        <v>15</v>
      </c>
      <c r="T16" s="8"/>
    </row>
    <row r="17" ht="16.5" customHeight="1" spans="1:20">
      <c r="A17" s="27" t="s">
        <v>28</v>
      </c>
      <c r="B17" s="28">
        <v>20</v>
      </c>
      <c r="C17" s="28">
        <v>0</v>
      </c>
      <c r="D17" s="29">
        <f t="shared" si="0"/>
        <v>1</v>
      </c>
      <c r="E17" s="30">
        <f t="shared" si="1"/>
        <v>30</v>
      </c>
      <c r="F17" s="30">
        <v>101</v>
      </c>
      <c r="G17" s="30">
        <v>100</v>
      </c>
      <c r="H17" s="29">
        <f t="shared" si="2"/>
        <v>0.99009900990099</v>
      </c>
      <c r="I17" s="28">
        <v>6</v>
      </c>
      <c r="J17" s="30">
        <v>6</v>
      </c>
      <c r="K17" s="29">
        <f t="shared" si="3"/>
        <v>1</v>
      </c>
      <c r="L17" s="29">
        <f t="shared" si="4"/>
        <v>0.990654205607477</v>
      </c>
      <c r="M17" s="38">
        <v>50</v>
      </c>
      <c r="N17" s="39">
        <v>50</v>
      </c>
      <c r="O17" s="40">
        <f t="shared" si="5"/>
        <v>50</v>
      </c>
      <c r="P17" s="30">
        <v>10</v>
      </c>
      <c r="Q17" s="40">
        <v>10</v>
      </c>
      <c r="R17" s="40">
        <f t="shared" si="8"/>
        <v>100</v>
      </c>
      <c r="S17" s="44">
        <f t="shared" si="6"/>
        <v>1</v>
      </c>
      <c r="T17" s="8"/>
    </row>
    <row r="18" ht="16.5" customHeight="1" spans="1:20">
      <c r="A18" s="27" t="s">
        <v>29</v>
      </c>
      <c r="B18" s="28">
        <v>28</v>
      </c>
      <c r="C18" s="28">
        <v>0</v>
      </c>
      <c r="D18" s="29">
        <f t="shared" si="0"/>
        <v>1</v>
      </c>
      <c r="E18" s="30">
        <f t="shared" si="1"/>
        <v>30</v>
      </c>
      <c r="F18" s="30">
        <v>186</v>
      </c>
      <c r="G18" s="30">
        <v>177</v>
      </c>
      <c r="H18" s="29">
        <f t="shared" si="2"/>
        <v>0.951612903225806</v>
      </c>
      <c r="I18" s="28">
        <v>7</v>
      </c>
      <c r="J18" s="30">
        <v>7</v>
      </c>
      <c r="K18" s="29">
        <f t="shared" si="3"/>
        <v>1</v>
      </c>
      <c r="L18" s="29">
        <f t="shared" si="4"/>
        <v>0.953367875647668</v>
      </c>
      <c r="M18" s="38">
        <v>50</v>
      </c>
      <c r="N18" s="39">
        <v>50</v>
      </c>
      <c r="O18" s="40">
        <f t="shared" si="5"/>
        <v>50</v>
      </c>
      <c r="P18" s="30">
        <v>10</v>
      </c>
      <c r="Q18" s="40">
        <v>10</v>
      </c>
      <c r="R18" s="40">
        <f t="shared" si="8"/>
        <v>100</v>
      </c>
      <c r="S18" s="44">
        <f t="shared" si="6"/>
        <v>1</v>
      </c>
      <c r="T18" s="8"/>
    </row>
    <row r="19" ht="16.5" customHeight="1" spans="1:20">
      <c r="A19" s="27" t="s">
        <v>30</v>
      </c>
      <c r="B19" s="28">
        <v>16</v>
      </c>
      <c r="C19" s="28">
        <v>0</v>
      </c>
      <c r="D19" s="29">
        <f t="shared" si="0"/>
        <v>1</v>
      </c>
      <c r="E19" s="30">
        <f t="shared" si="1"/>
        <v>30</v>
      </c>
      <c r="F19" s="30">
        <v>151</v>
      </c>
      <c r="G19" s="30">
        <v>129</v>
      </c>
      <c r="H19" s="29">
        <f t="shared" si="2"/>
        <v>0.854304635761589</v>
      </c>
      <c r="I19" s="28">
        <v>8</v>
      </c>
      <c r="J19" s="30">
        <v>7</v>
      </c>
      <c r="K19" s="29">
        <f t="shared" si="3"/>
        <v>0.875</v>
      </c>
      <c r="L19" s="29">
        <f t="shared" si="4"/>
        <v>0.855345911949686</v>
      </c>
      <c r="M19" s="38">
        <v>50</v>
      </c>
      <c r="N19" s="39">
        <v>50</v>
      </c>
      <c r="O19" s="40">
        <v>50</v>
      </c>
      <c r="P19" s="30">
        <v>10</v>
      </c>
      <c r="Q19" s="40">
        <v>10</v>
      </c>
      <c r="R19" s="40">
        <f t="shared" si="8"/>
        <v>100</v>
      </c>
      <c r="S19" s="44">
        <f t="shared" si="6"/>
        <v>1</v>
      </c>
      <c r="T19" s="8"/>
    </row>
    <row r="20" ht="16.5" customHeight="1" spans="1:20">
      <c r="A20" s="27" t="s">
        <v>31</v>
      </c>
      <c r="B20" s="28">
        <v>48</v>
      </c>
      <c r="C20" s="28">
        <v>0</v>
      </c>
      <c r="D20" s="29">
        <f t="shared" si="0"/>
        <v>1</v>
      </c>
      <c r="E20" s="30">
        <f t="shared" si="1"/>
        <v>30</v>
      </c>
      <c r="F20" s="30">
        <v>85</v>
      </c>
      <c r="G20" s="30">
        <v>84</v>
      </c>
      <c r="H20" s="29">
        <f t="shared" si="2"/>
        <v>0.988235294117647</v>
      </c>
      <c r="I20" s="28">
        <v>8</v>
      </c>
      <c r="J20" s="30">
        <v>8</v>
      </c>
      <c r="K20" s="29">
        <f t="shared" si="3"/>
        <v>1</v>
      </c>
      <c r="L20" s="29">
        <f t="shared" si="4"/>
        <v>0.989247311827957</v>
      </c>
      <c r="M20" s="38">
        <v>50</v>
      </c>
      <c r="N20" s="39">
        <f>50-(I20-J20)*1</f>
        <v>50</v>
      </c>
      <c r="O20" s="40">
        <f>M20*50%+N20*50%</f>
        <v>50</v>
      </c>
      <c r="P20" s="30">
        <v>10</v>
      </c>
      <c r="Q20" s="40">
        <v>10</v>
      </c>
      <c r="R20" s="40">
        <f t="shared" si="8"/>
        <v>100</v>
      </c>
      <c r="S20" s="44">
        <f t="shared" si="6"/>
        <v>1</v>
      </c>
      <c r="T20" s="8"/>
    </row>
    <row r="21" ht="16.5" customHeight="1" spans="1:20">
      <c r="A21" s="33" t="s">
        <v>32</v>
      </c>
      <c r="B21" s="28">
        <v>20</v>
      </c>
      <c r="C21" s="28">
        <v>2</v>
      </c>
      <c r="D21" s="29">
        <f t="shared" si="0"/>
        <v>0.9</v>
      </c>
      <c r="E21" s="30">
        <f t="shared" si="1"/>
        <v>28</v>
      </c>
      <c r="F21" s="30">
        <v>238</v>
      </c>
      <c r="G21" s="30">
        <v>235</v>
      </c>
      <c r="H21" s="32">
        <f t="shared" si="2"/>
        <v>0.987394957983193</v>
      </c>
      <c r="I21" s="28">
        <v>11</v>
      </c>
      <c r="J21" s="30">
        <v>11</v>
      </c>
      <c r="K21" s="32">
        <f t="shared" si="3"/>
        <v>1</v>
      </c>
      <c r="L21" s="32">
        <f t="shared" si="4"/>
        <v>0.987951807228916</v>
      </c>
      <c r="M21" s="38">
        <v>50</v>
      </c>
      <c r="N21" s="39">
        <v>50</v>
      </c>
      <c r="O21" s="40">
        <f>M21*50%+N21*50%</f>
        <v>50</v>
      </c>
      <c r="P21" s="30">
        <v>10</v>
      </c>
      <c r="Q21" s="40">
        <v>9.9</v>
      </c>
      <c r="R21" s="40">
        <f t="shared" si="8"/>
        <v>97.9</v>
      </c>
      <c r="S21" s="45">
        <f t="shared" si="6"/>
        <v>17</v>
      </c>
      <c r="T21" s="8" t="s">
        <v>79</v>
      </c>
    </row>
    <row r="22" spans="1:20">
      <c r="A22" s="34" t="s">
        <v>57</v>
      </c>
      <c r="B22" s="34"/>
      <c r="C22" s="34"/>
      <c r="D22" s="34"/>
      <c r="E22" s="34"/>
      <c r="F22" s="34"/>
      <c r="G22" s="34"/>
      <c r="H22" s="34"/>
      <c r="I22" s="34"/>
      <c r="J22" s="34"/>
      <c r="K22" s="34"/>
      <c r="L22" s="34"/>
      <c r="M22" s="34"/>
      <c r="N22" s="34"/>
      <c r="O22" s="34"/>
      <c r="P22" s="34"/>
      <c r="Q22" s="34"/>
      <c r="R22" s="46"/>
      <c r="S22" s="34"/>
      <c r="T22" s="34"/>
    </row>
    <row r="23" customHeight="1" spans="1:20">
      <c r="A23" s="35" t="s">
        <v>80</v>
      </c>
      <c r="B23" s="35"/>
      <c r="C23" s="35"/>
      <c r="D23" s="35"/>
      <c r="E23" s="35"/>
      <c r="F23" s="35"/>
      <c r="G23" s="35"/>
      <c r="H23" s="35"/>
      <c r="I23" s="35"/>
      <c r="J23" s="35"/>
      <c r="K23" s="35"/>
      <c r="L23" s="35"/>
      <c r="M23" s="35"/>
      <c r="N23" s="35"/>
      <c r="O23" s="35"/>
      <c r="P23" s="35"/>
      <c r="Q23" s="35"/>
      <c r="R23" s="47"/>
      <c r="S23" s="35"/>
      <c r="T23" s="35"/>
    </row>
    <row r="24" customHeight="1" spans="1:20">
      <c r="A24" s="35" t="s">
        <v>81</v>
      </c>
      <c r="B24" s="35"/>
      <c r="C24" s="35"/>
      <c r="D24" s="35"/>
      <c r="E24" s="35"/>
      <c r="F24" s="35"/>
      <c r="G24" s="35"/>
      <c r="H24" s="35"/>
      <c r="I24" s="35"/>
      <c r="J24" s="35"/>
      <c r="K24" s="35"/>
      <c r="L24" s="35"/>
      <c r="M24" s="35"/>
      <c r="N24" s="35"/>
      <c r="O24" s="35"/>
      <c r="P24" s="35"/>
      <c r="Q24" s="35"/>
      <c r="R24" s="47"/>
      <c r="S24" s="35"/>
      <c r="T24" s="35"/>
    </row>
    <row r="25" customHeight="1" spans="1:20">
      <c r="A25" s="35" t="s">
        <v>82</v>
      </c>
      <c r="B25" s="35"/>
      <c r="C25" s="35"/>
      <c r="D25" s="35"/>
      <c r="E25" s="35"/>
      <c r="F25" s="35"/>
      <c r="G25" s="35"/>
      <c r="H25" s="35"/>
      <c r="I25" s="35"/>
      <c r="J25" s="35"/>
      <c r="K25" s="35"/>
      <c r="L25" s="35"/>
      <c r="M25" s="35"/>
      <c r="N25" s="35"/>
      <c r="O25" s="35"/>
      <c r="P25" s="35"/>
      <c r="Q25" s="35"/>
      <c r="R25" s="35"/>
      <c r="S25" s="35"/>
      <c r="T25" s="35"/>
    </row>
    <row r="26" customHeight="1" spans="1:20">
      <c r="A26" s="36" t="s">
        <v>83</v>
      </c>
      <c r="B26" s="36"/>
      <c r="C26" s="36"/>
      <c r="D26" s="36"/>
      <c r="E26" s="36"/>
      <c r="F26" s="36"/>
      <c r="G26" s="36"/>
      <c r="H26" s="36"/>
      <c r="I26" s="36"/>
      <c r="J26" s="36"/>
      <c r="K26" s="36"/>
      <c r="L26" s="36"/>
      <c r="M26" s="36"/>
      <c r="N26" s="36"/>
      <c r="O26" s="36"/>
      <c r="P26" s="41"/>
      <c r="Q26" s="41"/>
      <c r="R26" s="48"/>
      <c r="S26" s="41"/>
      <c r="T26" s="49"/>
    </row>
  </sheetData>
  <mergeCells count="14">
    <mergeCell ref="A1:T1"/>
    <mergeCell ref="B2:E2"/>
    <mergeCell ref="F2:O2"/>
    <mergeCell ref="A22:T22"/>
    <mergeCell ref="A23:T23"/>
    <mergeCell ref="A24:T24"/>
    <mergeCell ref="A25:T25"/>
    <mergeCell ref="A26:O26"/>
    <mergeCell ref="A2:A3"/>
    <mergeCell ref="P2:P3"/>
    <mergeCell ref="Q2:Q3"/>
    <mergeCell ref="R2:R3"/>
    <mergeCell ref="S2:S3"/>
    <mergeCell ref="T2:T3"/>
  </mergeCells>
  <printOptions horizontalCentered="1"/>
  <pageMargins left="0.629166666666667" right="0.629166666666667" top="0.747916666666667" bottom="0.747916666666667" header="0.313888888888889" footer="0.313888888888889"/>
  <pageSetup paperSize="9" fitToWidth="0" fitToHeight="0" orientation="landscape"/>
  <headerFooter>
    <oddHeader>&amp;L&amp;G</oddHeader>
    <oddFooter>&amp;R二〇一八年三月十七日</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L8" sqref="L8"/>
    </sheetView>
  </sheetViews>
  <sheetFormatPr defaultColWidth="9" defaultRowHeight="13.5"/>
  <cols>
    <col min="1" max="1" width="9" style="3" customWidth="1"/>
    <col min="2" max="2" width="6.75" style="3" customWidth="1"/>
    <col min="3" max="3" width="6.375" style="3" customWidth="1"/>
    <col min="4" max="4" width="6.25" style="3" customWidth="1"/>
    <col min="5" max="5" width="11.875" style="3" customWidth="1"/>
    <col min="6" max="6" width="11.5" style="3" customWidth="1"/>
    <col min="7" max="7" width="12.625" style="3" customWidth="1"/>
    <col min="8" max="8" width="10.375" style="3" customWidth="1"/>
    <col min="9" max="9" width="7.625" style="3" customWidth="1"/>
    <col min="10" max="10" width="7.875" style="3" customWidth="1"/>
    <col min="11" max="11" width="6.875" style="3" customWidth="1"/>
    <col min="12" max="12" width="97.875" style="4" customWidth="1"/>
    <col min="13" max="256" width="9" style="3" customWidth="1"/>
  </cols>
  <sheetData>
    <row r="1" ht="20.25" customHeight="1" spans="1:256">
      <c r="A1" s="5" t="s">
        <v>84</v>
      </c>
      <c r="B1" s="5"/>
      <c r="C1" s="5"/>
      <c r="D1" s="5"/>
      <c r="E1" s="5"/>
      <c r="F1" s="5"/>
      <c r="G1" s="5"/>
      <c r="H1" s="5"/>
      <c r="I1" s="5"/>
      <c r="J1" s="5"/>
      <c r="K1" s="5"/>
      <c r="L1" s="5"/>
      <c r="IL1" s="19"/>
      <c r="IM1" s="19"/>
      <c r="IN1" s="19"/>
      <c r="IO1" s="19"/>
      <c r="IP1" s="19"/>
      <c r="IQ1" s="19"/>
      <c r="IR1" s="19"/>
      <c r="IS1" s="19"/>
      <c r="IT1" s="19"/>
      <c r="IU1" s="19"/>
      <c r="IV1" s="19"/>
    </row>
    <row r="2" ht="14.25" customHeight="1" spans="1:256">
      <c r="A2" s="6" t="s">
        <v>1</v>
      </c>
      <c r="B2" s="6" t="s">
        <v>85</v>
      </c>
      <c r="C2" s="6"/>
      <c r="D2" s="6"/>
      <c r="E2" s="6" t="s">
        <v>86</v>
      </c>
      <c r="F2" s="6"/>
      <c r="G2" s="6"/>
      <c r="H2" s="6" t="s">
        <v>87</v>
      </c>
      <c r="I2" s="12" t="s">
        <v>4</v>
      </c>
      <c r="J2" s="13" t="s">
        <v>88</v>
      </c>
      <c r="K2" s="6" t="s">
        <v>5</v>
      </c>
      <c r="L2" s="6" t="s">
        <v>49</v>
      </c>
      <c r="IL2" s="19"/>
      <c r="IM2" s="19"/>
      <c r="IN2" s="19"/>
      <c r="IO2" s="19"/>
      <c r="IP2" s="19"/>
      <c r="IQ2" s="19"/>
      <c r="IR2" s="19"/>
      <c r="IS2" s="19"/>
      <c r="IT2" s="19"/>
      <c r="IU2" s="19"/>
      <c r="IV2" s="19"/>
    </row>
    <row r="3" ht="28.5" spans="1:256">
      <c r="A3" s="6"/>
      <c r="B3" s="6" t="s">
        <v>89</v>
      </c>
      <c r="C3" s="6" t="s">
        <v>90</v>
      </c>
      <c r="D3" s="6" t="s">
        <v>91</v>
      </c>
      <c r="E3" s="6" t="s">
        <v>92</v>
      </c>
      <c r="F3" s="6" t="s">
        <v>93</v>
      </c>
      <c r="G3" s="6" t="s">
        <v>94</v>
      </c>
      <c r="H3" s="6"/>
      <c r="I3" s="12"/>
      <c r="J3" s="14"/>
      <c r="K3" s="6"/>
      <c r="L3" s="6"/>
      <c r="IL3" s="19"/>
      <c r="IM3" s="19"/>
      <c r="IN3" s="19"/>
      <c r="IO3" s="19"/>
      <c r="IP3" s="19"/>
      <c r="IQ3" s="19"/>
      <c r="IR3" s="19"/>
      <c r="IS3" s="19"/>
      <c r="IT3" s="19"/>
      <c r="IU3" s="19"/>
      <c r="IV3" s="19"/>
    </row>
    <row r="4" ht="15.4" customHeight="1" spans="1:256">
      <c r="A4" s="7" t="s">
        <v>95</v>
      </c>
      <c r="B4" s="8">
        <v>2</v>
      </c>
      <c r="C4" s="8">
        <v>1</v>
      </c>
      <c r="D4" s="8">
        <v>1</v>
      </c>
      <c r="E4" s="8">
        <v>5</v>
      </c>
      <c r="F4" s="9">
        <v>30</v>
      </c>
      <c r="G4" s="8">
        <v>5</v>
      </c>
      <c r="H4" s="8">
        <v>5</v>
      </c>
      <c r="I4" s="8">
        <f t="shared" ref="I4:I21" si="0">SUM(B4:H4)</f>
        <v>49</v>
      </c>
      <c r="J4" s="8">
        <f t="shared" ref="J4:J21" si="1">I4/50*10</f>
        <v>9.8</v>
      </c>
      <c r="K4" s="15">
        <f>RANK(I4,$I$4:$I$21)</f>
        <v>16</v>
      </c>
      <c r="L4" s="16" t="s">
        <v>96</v>
      </c>
      <c r="IL4" s="19"/>
      <c r="IM4" s="19"/>
      <c r="IN4" s="19"/>
      <c r="IO4" s="19"/>
      <c r="IP4" s="19"/>
      <c r="IQ4" s="19"/>
      <c r="IR4" s="19"/>
      <c r="IS4" s="19"/>
      <c r="IT4" s="19"/>
      <c r="IU4" s="19"/>
      <c r="IV4" s="19"/>
    </row>
    <row r="5" ht="15.4" customHeight="1" spans="1:256">
      <c r="A5" s="7" t="s">
        <v>97</v>
      </c>
      <c r="B5" s="8">
        <v>2</v>
      </c>
      <c r="C5" s="8">
        <v>2</v>
      </c>
      <c r="D5" s="8">
        <v>1</v>
      </c>
      <c r="E5" s="8">
        <v>5</v>
      </c>
      <c r="F5" s="8">
        <v>30</v>
      </c>
      <c r="G5" s="8">
        <v>5</v>
      </c>
      <c r="H5" s="8">
        <v>5</v>
      </c>
      <c r="I5" s="8">
        <f t="shared" si="0"/>
        <v>50</v>
      </c>
      <c r="J5" s="8">
        <f t="shared" si="1"/>
        <v>10</v>
      </c>
      <c r="K5" s="15">
        <f t="shared" ref="K5:K21" si="2">RANK(I5,$I$4:$I$21)</f>
        <v>1</v>
      </c>
      <c r="L5" s="16"/>
      <c r="IL5" s="19"/>
      <c r="IM5" s="19"/>
      <c r="IN5" s="19"/>
      <c r="IO5" s="19"/>
      <c r="IP5" s="19"/>
      <c r="IQ5" s="19"/>
      <c r="IR5" s="19"/>
      <c r="IS5" s="19"/>
      <c r="IT5" s="19"/>
      <c r="IU5" s="19"/>
      <c r="IV5" s="19"/>
    </row>
    <row r="6" ht="15.4" customHeight="1" spans="1:256">
      <c r="A6" s="7" t="s">
        <v>98</v>
      </c>
      <c r="B6" s="8">
        <v>2</v>
      </c>
      <c r="C6" s="8">
        <v>2</v>
      </c>
      <c r="D6" s="8">
        <v>1</v>
      </c>
      <c r="E6" s="8">
        <v>5</v>
      </c>
      <c r="F6" s="8">
        <v>30</v>
      </c>
      <c r="G6" s="8">
        <v>5</v>
      </c>
      <c r="H6" s="8">
        <v>5</v>
      </c>
      <c r="I6" s="8">
        <f t="shared" si="0"/>
        <v>50</v>
      </c>
      <c r="J6" s="8">
        <f t="shared" si="1"/>
        <v>10</v>
      </c>
      <c r="K6" s="15">
        <f t="shared" si="2"/>
        <v>1</v>
      </c>
      <c r="L6" s="16"/>
      <c r="IL6" s="19"/>
      <c r="IM6" s="19"/>
      <c r="IN6" s="19"/>
      <c r="IO6" s="19"/>
      <c r="IP6" s="19"/>
      <c r="IQ6" s="19"/>
      <c r="IR6" s="19"/>
      <c r="IS6" s="19"/>
      <c r="IT6" s="19"/>
      <c r="IU6" s="19"/>
      <c r="IV6" s="19"/>
    </row>
    <row r="7" ht="15.4" customHeight="1" spans="1:256">
      <c r="A7" s="7" t="s">
        <v>99</v>
      </c>
      <c r="B7" s="8">
        <v>2</v>
      </c>
      <c r="C7" s="8">
        <v>2</v>
      </c>
      <c r="D7" s="8">
        <v>1</v>
      </c>
      <c r="E7" s="8">
        <v>5</v>
      </c>
      <c r="F7" s="8">
        <v>30</v>
      </c>
      <c r="G7" s="8">
        <v>4.5</v>
      </c>
      <c r="H7" s="8">
        <v>5</v>
      </c>
      <c r="I7" s="8">
        <f t="shared" si="0"/>
        <v>49.5</v>
      </c>
      <c r="J7" s="8">
        <f t="shared" si="1"/>
        <v>9.9</v>
      </c>
      <c r="K7" s="15">
        <f t="shared" si="2"/>
        <v>13</v>
      </c>
      <c r="L7" s="16" t="s">
        <v>100</v>
      </c>
      <c r="IL7" s="19"/>
      <c r="IM7" s="19"/>
      <c r="IN7" s="19"/>
      <c r="IO7" s="19"/>
      <c r="IP7" s="19"/>
      <c r="IQ7" s="19"/>
      <c r="IR7" s="19"/>
      <c r="IS7" s="19"/>
      <c r="IT7" s="19"/>
      <c r="IU7" s="19"/>
      <c r="IV7" s="19"/>
    </row>
    <row r="8" ht="15.4" customHeight="1" spans="1:256">
      <c r="A8" s="7" t="s">
        <v>101</v>
      </c>
      <c r="B8" s="8">
        <v>2</v>
      </c>
      <c r="C8" s="8">
        <v>2</v>
      </c>
      <c r="D8" s="8">
        <v>1</v>
      </c>
      <c r="E8" s="8">
        <v>5</v>
      </c>
      <c r="F8" s="8">
        <v>30</v>
      </c>
      <c r="G8" s="8">
        <v>4</v>
      </c>
      <c r="H8" s="8">
        <v>5</v>
      </c>
      <c r="I8" s="8">
        <f t="shared" si="0"/>
        <v>49</v>
      </c>
      <c r="J8" s="8">
        <f t="shared" si="1"/>
        <v>9.8</v>
      </c>
      <c r="K8" s="15">
        <f t="shared" si="2"/>
        <v>16</v>
      </c>
      <c r="L8" s="16" t="s">
        <v>102</v>
      </c>
      <c r="IL8" s="19"/>
      <c r="IM8" s="19"/>
      <c r="IN8" s="19"/>
      <c r="IO8" s="19"/>
      <c r="IP8" s="19"/>
      <c r="IQ8" s="19"/>
      <c r="IR8" s="19"/>
      <c r="IS8" s="19"/>
      <c r="IT8" s="19"/>
      <c r="IU8" s="19"/>
      <c r="IV8" s="19"/>
    </row>
    <row r="9" ht="15.4" customHeight="1" spans="1:256">
      <c r="A9" s="7" t="s">
        <v>103</v>
      </c>
      <c r="B9" s="8">
        <v>2</v>
      </c>
      <c r="C9" s="8">
        <v>2</v>
      </c>
      <c r="D9" s="8">
        <v>1</v>
      </c>
      <c r="E9" s="8">
        <v>5</v>
      </c>
      <c r="F9" s="8">
        <v>30</v>
      </c>
      <c r="G9" s="8">
        <v>5</v>
      </c>
      <c r="H9" s="8">
        <v>5</v>
      </c>
      <c r="I9" s="8">
        <f t="shared" si="0"/>
        <v>50</v>
      </c>
      <c r="J9" s="8">
        <f t="shared" si="1"/>
        <v>10</v>
      </c>
      <c r="K9" s="15">
        <f t="shared" si="2"/>
        <v>1</v>
      </c>
      <c r="L9" s="16"/>
      <c r="IL9" s="19"/>
      <c r="IM9" s="19"/>
      <c r="IN9" s="19"/>
      <c r="IO9" s="19"/>
      <c r="IP9" s="19"/>
      <c r="IQ9" s="19"/>
      <c r="IR9" s="19"/>
      <c r="IS9" s="19"/>
      <c r="IT9" s="19"/>
      <c r="IU9" s="19"/>
      <c r="IV9" s="19"/>
    </row>
    <row r="10" ht="15.4" customHeight="1" spans="1:256">
      <c r="A10" s="7" t="s">
        <v>104</v>
      </c>
      <c r="B10" s="8">
        <v>2</v>
      </c>
      <c r="C10" s="8">
        <v>2</v>
      </c>
      <c r="D10" s="8">
        <v>1</v>
      </c>
      <c r="E10" s="8">
        <v>5</v>
      </c>
      <c r="F10" s="8">
        <v>30</v>
      </c>
      <c r="G10" s="8">
        <v>5</v>
      </c>
      <c r="H10" s="8">
        <v>5</v>
      </c>
      <c r="I10" s="8">
        <f t="shared" si="0"/>
        <v>50</v>
      </c>
      <c r="J10" s="8">
        <f t="shared" si="1"/>
        <v>10</v>
      </c>
      <c r="K10" s="15">
        <f t="shared" si="2"/>
        <v>1</v>
      </c>
      <c r="L10" s="16"/>
      <c r="IL10" s="19"/>
      <c r="IM10" s="19"/>
      <c r="IN10" s="19"/>
      <c r="IO10" s="19"/>
      <c r="IP10" s="19"/>
      <c r="IQ10" s="19"/>
      <c r="IR10" s="19"/>
      <c r="IS10" s="19"/>
      <c r="IT10" s="19"/>
      <c r="IU10" s="19"/>
      <c r="IV10" s="19"/>
    </row>
    <row r="11" ht="15.4" customHeight="1" spans="1:256">
      <c r="A11" s="7" t="s">
        <v>105</v>
      </c>
      <c r="B11" s="8">
        <v>2</v>
      </c>
      <c r="C11" s="8">
        <v>2</v>
      </c>
      <c r="D11" s="8">
        <v>1</v>
      </c>
      <c r="E11" s="8">
        <v>5</v>
      </c>
      <c r="F11" s="8">
        <v>30</v>
      </c>
      <c r="G11" s="8">
        <v>5</v>
      </c>
      <c r="H11" s="8">
        <v>5</v>
      </c>
      <c r="I11" s="8">
        <f t="shared" si="0"/>
        <v>50</v>
      </c>
      <c r="J11" s="8">
        <f t="shared" si="1"/>
        <v>10</v>
      </c>
      <c r="K11" s="15">
        <f t="shared" si="2"/>
        <v>1</v>
      </c>
      <c r="L11" s="16"/>
      <c r="IL11" s="19"/>
      <c r="IM11" s="19"/>
      <c r="IN11" s="19"/>
      <c r="IO11" s="19"/>
      <c r="IP11" s="19"/>
      <c r="IQ11" s="19"/>
      <c r="IR11" s="19"/>
      <c r="IS11" s="19"/>
      <c r="IT11" s="19"/>
      <c r="IU11" s="19"/>
      <c r="IV11" s="19"/>
    </row>
    <row r="12" ht="15.4" customHeight="1" spans="1:256">
      <c r="A12" s="7" t="s">
        <v>106</v>
      </c>
      <c r="B12" s="8">
        <v>2</v>
      </c>
      <c r="C12" s="8">
        <v>2</v>
      </c>
      <c r="D12" s="8">
        <v>1</v>
      </c>
      <c r="E12" s="8">
        <v>5</v>
      </c>
      <c r="F12" s="8">
        <v>30</v>
      </c>
      <c r="G12" s="8">
        <v>5</v>
      </c>
      <c r="H12" s="8">
        <v>5</v>
      </c>
      <c r="I12" s="8">
        <f t="shared" si="0"/>
        <v>50</v>
      </c>
      <c r="J12" s="8">
        <f t="shared" si="1"/>
        <v>10</v>
      </c>
      <c r="K12" s="15">
        <f t="shared" si="2"/>
        <v>1</v>
      </c>
      <c r="L12" s="17"/>
      <c r="IL12" s="19"/>
      <c r="IM12" s="19"/>
      <c r="IN12" s="19"/>
      <c r="IO12" s="19"/>
      <c r="IP12" s="19"/>
      <c r="IQ12" s="19"/>
      <c r="IR12" s="19"/>
      <c r="IS12" s="19"/>
      <c r="IT12" s="19"/>
      <c r="IU12" s="19"/>
      <c r="IV12" s="19"/>
    </row>
    <row r="13" ht="15.4" customHeight="1" spans="1:256">
      <c r="A13" s="7" t="s">
        <v>107</v>
      </c>
      <c r="B13" s="8">
        <v>2</v>
      </c>
      <c r="C13" s="8">
        <v>2</v>
      </c>
      <c r="D13" s="8">
        <v>1</v>
      </c>
      <c r="E13" s="8">
        <v>5</v>
      </c>
      <c r="F13" s="8">
        <v>30</v>
      </c>
      <c r="G13" s="8">
        <v>5</v>
      </c>
      <c r="H13" s="8">
        <v>5</v>
      </c>
      <c r="I13" s="8">
        <f t="shared" si="0"/>
        <v>50</v>
      </c>
      <c r="J13" s="8">
        <f t="shared" si="1"/>
        <v>10</v>
      </c>
      <c r="K13" s="15">
        <f t="shared" si="2"/>
        <v>1</v>
      </c>
      <c r="L13" s="16"/>
      <c r="IL13" s="19"/>
      <c r="IM13" s="19"/>
      <c r="IN13" s="19"/>
      <c r="IO13" s="19"/>
      <c r="IP13" s="19"/>
      <c r="IQ13" s="19"/>
      <c r="IR13" s="19"/>
      <c r="IS13" s="19"/>
      <c r="IT13" s="19"/>
      <c r="IU13" s="19"/>
      <c r="IV13" s="19"/>
    </row>
    <row r="14" ht="15.4" customHeight="1" spans="1:256">
      <c r="A14" s="7" t="s">
        <v>108</v>
      </c>
      <c r="B14" s="8">
        <v>2</v>
      </c>
      <c r="C14" s="8">
        <v>2</v>
      </c>
      <c r="D14" s="8">
        <v>1</v>
      </c>
      <c r="E14" s="8">
        <v>5</v>
      </c>
      <c r="F14" s="8">
        <v>30</v>
      </c>
      <c r="G14" s="8">
        <v>4.5</v>
      </c>
      <c r="H14" s="8">
        <v>5</v>
      </c>
      <c r="I14" s="8">
        <f t="shared" si="0"/>
        <v>49.5</v>
      </c>
      <c r="J14" s="8">
        <f t="shared" si="1"/>
        <v>9.9</v>
      </c>
      <c r="K14" s="15">
        <f t="shared" si="2"/>
        <v>13</v>
      </c>
      <c r="L14" s="16" t="s">
        <v>109</v>
      </c>
      <c r="IL14" s="19"/>
      <c r="IM14" s="19"/>
      <c r="IN14" s="19"/>
      <c r="IO14" s="19"/>
      <c r="IP14" s="19"/>
      <c r="IQ14" s="19"/>
      <c r="IR14" s="19"/>
      <c r="IS14" s="19"/>
      <c r="IT14" s="19"/>
      <c r="IU14" s="19"/>
      <c r="IV14" s="19"/>
    </row>
    <row r="15" ht="15.4" customHeight="1" spans="1:256">
      <c r="A15" s="7" t="s">
        <v>110</v>
      </c>
      <c r="B15" s="8">
        <v>2</v>
      </c>
      <c r="C15" s="8">
        <v>2</v>
      </c>
      <c r="D15" s="8">
        <v>1</v>
      </c>
      <c r="E15" s="8">
        <v>5</v>
      </c>
      <c r="F15" s="8">
        <v>30</v>
      </c>
      <c r="G15" s="8">
        <v>5</v>
      </c>
      <c r="H15" s="8">
        <v>5</v>
      </c>
      <c r="I15" s="8">
        <f t="shared" si="0"/>
        <v>50</v>
      </c>
      <c r="J15" s="8">
        <f t="shared" si="1"/>
        <v>10</v>
      </c>
      <c r="K15" s="15">
        <f t="shared" si="2"/>
        <v>1</v>
      </c>
      <c r="L15" s="16"/>
      <c r="IL15" s="19"/>
      <c r="IM15" s="19"/>
      <c r="IN15" s="19"/>
      <c r="IO15" s="19"/>
      <c r="IP15" s="19"/>
      <c r="IQ15" s="19"/>
      <c r="IR15" s="19"/>
      <c r="IS15" s="19"/>
      <c r="IT15" s="19"/>
      <c r="IU15" s="19"/>
      <c r="IV15" s="19"/>
    </row>
    <row r="16" ht="15.4" customHeight="1" spans="1:256">
      <c r="A16" s="7" t="s">
        <v>111</v>
      </c>
      <c r="B16" s="8">
        <v>2</v>
      </c>
      <c r="C16" s="8">
        <v>0</v>
      </c>
      <c r="D16" s="8">
        <v>1</v>
      </c>
      <c r="E16" s="8">
        <v>5</v>
      </c>
      <c r="F16" s="8">
        <v>30</v>
      </c>
      <c r="G16" s="8">
        <v>5</v>
      </c>
      <c r="H16" s="8">
        <v>5</v>
      </c>
      <c r="I16" s="8">
        <f t="shared" si="0"/>
        <v>48</v>
      </c>
      <c r="J16" s="8">
        <f t="shared" si="1"/>
        <v>9.6</v>
      </c>
      <c r="K16" s="15">
        <f t="shared" si="2"/>
        <v>18</v>
      </c>
      <c r="L16" s="16" t="s">
        <v>112</v>
      </c>
      <c r="IL16" s="19"/>
      <c r="IM16" s="19"/>
      <c r="IN16" s="19"/>
      <c r="IO16" s="19"/>
      <c r="IP16" s="19"/>
      <c r="IQ16" s="19"/>
      <c r="IR16" s="19"/>
      <c r="IS16" s="19"/>
      <c r="IT16" s="19"/>
      <c r="IU16" s="19"/>
      <c r="IV16" s="19"/>
    </row>
    <row r="17" ht="15.4" customHeight="1" spans="1:256">
      <c r="A17" s="7" t="s">
        <v>113</v>
      </c>
      <c r="B17" s="8">
        <v>2</v>
      </c>
      <c r="C17" s="8">
        <v>2</v>
      </c>
      <c r="D17" s="8">
        <v>1</v>
      </c>
      <c r="E17" s="8">
        <v>5</v>
      </c>
      <c r="F17" s="8">
        <v>30</v>
      </c>
      <c r="G17" s="8">
        <v>5</v>
      </c>
      <c r="H17" s="8">
        <v>5</v>
      </c>
      <c r="I17" s="8">
        <f t="shared" si="0"/>
        <v>50</v>
      </c>
      <c r="J17" s="8">
        <f t="shared" si="1"/>
        <v>10</v>
      </c>
      <c r="K17" s="15">
        <f t="shared" si="2"/>
        <v>1</v>
      </c>
      <c r="L17" s="16"/>
      <c r="IL17" s="19"/>
      <c r="IM17" s="19"/>
      <c r="IN17" s="19"/>
      <c r="IO17" s="19"/>
      <c r="IP17" s="19"/>
      <c r="IQ17" s="19"/>
      <c r="IR17" s="19"/>
      <c r="IS17" s="19"/>
      <c r="IT17" s="19"/>
      <c r="IU17" s="19"/>
      <c r="IV17" s="19"/>
    </row>
    <row r="18" ht="15.4" customHeight="1" spans="1:256">
      <c r="A18" s="7" t="s">
        <v>114</v>
      </c>
      <c r="B18" s="8">
        <v>2</v>
      </c>
      <c r="C18" s="8">
        <v>2</v>
      </c>
      <c r="D18" s="8">
        <v>1</v>
      </c>
      <c r="E18" s="8">
        <v>5</v>
      </c>
      <c r="F18" s="8">
        <v>30</v>
      </c>
      <c r="G18" s="8">
        <v>5</v>
      </c>
      <c r="H18" s="8">
        <v>5</v>
      </c>
      <c r="I18" s="8">
        <f t="shared" si="0"/>
        <v>50</v>
      </c>
      <c r="J18" s="8">
        <f t="shared" si="1"/>
        <v>10</v>
      </c>
      <c r="K18" s="15">
        <f t="shared" si="2"/>
        <v>1</v>
      </c>
      <c r="L18" s="16"/>
      <c r="IL18" s="19"/>
      <c r="IM18" s="19"/>
      <c r="IN18" s="19"/>
      <c r="IO18" s="19"/>
      <c r="IP18" s="19"/>
      <c r="IQ18" s="19"/>
      <c r="IR18" s="19"/>
      <c r="IS18" s="19"/>
      <c r="IT18" s="19"/>
      <c r="IU18" s="19"/>
      <c r="IV18" s="19"/>
    </row>
    <row r="19" ht="15.4" customHeight="1" spans="1:256">
      <c r="A19" s="7" t="s">
        <v>115</v>
      </c>
      <c r="B19" s="8">
        <v>2</v>
      </c>
      <c r="C19" s="8">
        <v>2</v>
      </c>
      <c r="D19" s="8">
        <v>1</v>
      </c>
      <c r="E19" s="8">
        <v>5</v>
      </c>
      <c r="F19" s="8">
        <v>30</v>
      </c>
      <c r="G19" s="8">
        <v>5</v>
      </c>
      <c r="H19" s="8">
        <v>5</v>
      </c>
      <c r="I19" s="8">
        <f t="shared" si="0"/>
        <v>50</v>
      </c>
      <c r="J19" s="8">
        <f t="shared" si="1"/>
        <v>10</v>
      </c>
      <c r="K19" s="15">
        <f t="shared" si="2"/>
        <v>1</v>
      </c>
      <c r="L19" s="16"/>
      <c r="IL19" s="19"/>
      <c r="IM19" s="19"/>
      <c r="IN19" s="19"/>
      <c r="IO19" s="19"/>
      <c r="IP19" s="19"/>
      <c r="IQ19" s="19"/>
      <c r="IR19" s="19"/>
      <c r="IS19" s="19"/>
      <c r="IT19" s="19"/>
      <c r="IU19" s="19"/>
      <c r="IV19" s="19"/>
    </row>
    <row r="20" ht="15.4" customHeight="1" spans="1:256">
      <c r="A20" s="7" t="s">
        <v>116</v>
      </c>
      <c r="B20" s="8">
        <v>2</v>
      </c>
      <c r="C20" s="8">
        <v>2</v>
      </c>
      <c r="D20" s="8">
        <v>1</v>
      </c>
      <c r="E20" s="8">
        <v>5</v>
      </c>
      <c r="F20" s="8">
        <v>30</v>
      </c>
      <c r="G20" s="8">
        <v>5</v>
      </c>
      <c r="H20" s="8">
        <v>5</v>
      </c>
      <c r="I20" s="8">
        <f t="shared" si="0"/>
        <v>50</v>
      </c>
      <c r="J20" s="8">
        <f t="shared" si="1"/>
        <v>10</v>
      </c>
      <c r="K20" s="15">
        <f t="shared" si="2"/>
        <v>1</v>
      </c>
      <c r="L20" s="18"/>
      <c r="IL20" s="19"/>
      <c r="IM20" s="19"/>
      <c r="IN20" s="19"/>
      <c r="IO20" s="19"/>
      <c r="IP20" s="19"/>
      <c r="IQ20" s="19"/>
      <c r="IR20" s="19"/>
      <c r="IS20" s="19"/>
      <c r="IT20" s="19"/>
      <c r="IU20" s="19"/>
      <c r="IV20" s="19"/>
    </row>
    <row r="21" ht="15.4" customHeight="1" spans="1:256">
      <c r="A21" s="7" t="s">
        <v>117</v>
      </c>
      <c r="B21" s="8">
        <v>2</v>
      </c>
      <c r="C21" s="8">
        <v>2</v>
      </c>
      <c r="D21" s="8">
        <v>1</v>
      </c>
      <c r="E21" s="8">
        <v>5</v>
      </c>
      <c r="F21" s="8">
        <v>30</v>
      </c>
      <c r="G21" s="8">
        <v>4.5</v>
      </c>
      <c r="H21" s="8">
        <v>5</v>
      </c>
      <c r="I21" s="8">
        <f t="shared" si="0"/>
        <v>49.5</v>
      </c>
      <c r="J21" s="8">
        <f t="shared" si="1"/>
        <v>9.9</v>
      </c>
      <c r="K21" s="15">
        <f t="shared" si="2"/>
        <v>13</v>
      </c>
      <c r="L21" s="16" t="s">
        <v>118</v>
      </c>
      <c r="IL21" s="19"/>
      <c r="IM21" s="19"/>
      <c r="IN21" s="19"/>
      <c r="IO21" s="19"/>
      <c r="IP21" s="19"/>
      <c r="IQ21" s="19"/>
      <c r="IR21" s="19"/>
      <c r="IS21" s="19"/>
      <c r="IT21" s="19"/>
      <c r="IU21" s="19"/>
      <c r="IV21" s="19"/>
    </row>
    <row r="22" s="1" customFormat="1" ht="24.75" customHeight="1" spans="1:12">
      <c r="A22" s="10" t="s">
        <v>119</v>
      </c>
      <c r="B22" s="10"/>
      <c r="C22" s="10"/>
      <c r="D22" s="10"/>
      <c r="E22" s="10"/>
      <c r="F22" s="10"/>
      <c r="G22" s="10"/>
      <c r="H22" s="10"/>
      <c r="I22" s="10"/>
      <c r="J22" s="10"/>
      <c r="K22" s="10"/>
      <c r="L22" s="10"/>
    </row>
    <row r="23" s="2" customFormat="1" ht="18.75" customHeight="1" spans="1:12">
      <c r="A23" s="10" t="s">
        <v>120</v>
      </c>
      <c r="B23" s="10"/>
      <c r="C23" s="10"/>
      <c r="D23" s="10"/>
      <c r="E23" s="10"/>
      <c r="F23" s="10"/>
      <c r="G23" s="10"/>
      <c r="H23" s="10"/>
      <c r="I23" s="10"/>
      <c r="J23" s="10"/>
      <c r="K23" s="10"/>
      <c r="L23" s="10"/>
    </row>
    <row r="24" s="2" customFormat="1" ht="18.75" customHeight="1" spans="1:12">
      <c r="A24" s="10" t="s">
        <v>121</v>
      </c>
      <c r="B24" s="10"/>
      <c r="C24" s="10"/>
      <c r="D24" s="10"/>
      <c r="E24" s="10"/>
      <c r="F24" s="10"/>
      <c r="G24" s="10"/>
      <c r="H24" s="10"/>
      <c r="I24" s="10"/>
      <c r="J24" s="10"/>
      <c r="K24" s="10"/>
      <c r="L24" s="10"/>
    </row>
    <row r="25" s="2" customFormat="1" ht="36.75" customHeight="1" spans="1:12">
      <c r="A25" s="11" t="s">
        <v>122</v>
      </c>
      <c r="B25" s="11"/>
      <c r="C25" s="11"/>
      <c r="D25" s="11"/>
      <c r="E25" s="11"/>
      <c r="F25" s="11"/>
      <c r="G25" s="11"/>
      <c r="H25" s="11"/>
      <c r="I25" s="11"/>
      <c r="J25" s="11"/>
      <c r="K25" s="11"/>
      <c r="L25" s="11"/>
    </row>
    <row r="26" s="2" customFormat="1" ht="96.75" customHeight="1" spans="1:12">
      <c r="A26" s="11" t="s">
        <v>123</v>
      </c>
      <c r="B26" s="11"/>
      <c r="C26" s="11"/>
      <c r="D26" s="11"/>
      <c r="E26" s="11"/>
      <c r="F26" s="11"/>
      <c r="G26" s="11"/>
      <c r="H26" s="11"/>
      <c r="I26" s="11"/>
      <c r="J26" s="11"/>
      <c r="K26" s="11"/>
      <c r="L26" s="11"/>
    </row>
    <row r="27" s="2" customFormat="1" ht="25.5" customHeight="1" spans="1:12">
      <c r="A27" s="11" t="s">
        <v>124</v>
      </c>
      <c r="B27" s="11"/>
      <c r="C27" s="11"/>
      <c r="D27" s="11"/>
      <c r="E27" s="11"/>
      <c r="F27" s="11"/>
      <c r="G27" s="11"/>
      <c r="H27" s="11"/>
      <c r="I27" s="11"/>
      <c r="J27" s="11"/>
      <c r="K27" s="11"/>
      <c r="L27" s="11"/>
    </row>
    <row r="28" s="2" customFormat="1" ht="17.25" customHeight="1" spans="1:12">
      <c r="A28" s="10" t="s">
        <v>125</v>
      </c>
      <c r="B28" s="10"/>
      <c r="C28" s="10"/>
      <c r="D28" s="10"/>
      <c r="E28" s="10"/>
      <c r="F28" s="10"/>
      <c r="G28" s="10"/>
      <c r="H28" s="10"/>
      <c r="I28" s="10"/>
      <c r="J28" s="10"/>
      <c r="K28" s="10"/>
      <c r="L28" s="10"/>
    </row>
  </sheetData>
  <mergeCells count="16">
    <mergeCell ref="A1:L1"/>
    <mergeCell ref="B2:D2"/>
    <mergeCell ref="E2:G2"/>
    <mergeCell ref="A22:L22"/>
    <mergeCell ref="A23:L23"/>
    <mergeCell ref="A24:L24"/>
    <mergeCell ref="A25:L25"/>
    <mergeCell ref="A26:L26"/>
    <mergeCell ref="A27:L27"/>
    <mergeCell ref="A28:L28"/>
    <mergeCell ref="A2:A3"/>
    <mergeCell ref="H2:H3"/>
    <mergeCell ref="I2:I3"/>
    <mergeCell ref="J2:J3"/>
    <mergeCell ref="K2:K3"/>
    <mergeCell ref="L2:L3"/>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4</vt:i4>
      </vt:variant>
    </vt:vector>
  </HeadingPairs>
  <TitlesOfParts>
    <vt:vector size="4" baseType="lpstr">
      <vt:lpstr>湖南农业大学日常管理检查结果汇总表</vt:lpstr>
      <vt:lpstr>附表一</vt:lpstr>
      <vt:lpstr>附表二</vt:lpstr>
      <vt:lpstr>附表三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薛丁二的猫</cp:lastModifiedBy>
  <dcterms:created xsi:type="dcterms:W3CDTF">2016-09-12T15:48:00Z</dcterms:created>
  <dcterms:modified xsi:type="dcterms:W3CDTF">2018-05-28T12:18:05Z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