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1\Desktop\2018日管数据及文件\报表\11\"/>
    </mc:Choice>
  </mc:AlternateContent>
  <bookViews>
    <workbookView xWindow="0" yWindow="0" windowWidth="20490" windowHeight="7755"/>
  </bookViews>
  <sheets>
    <sheet name="湖南农业大学日常管理检查结果汇总表" sheetId="1" r:id="rId1"/>
    <sheet name="附表一" sheetId="2" r:id="rId2"/>
    <sheet name="附表二" sheetId="3" r:id="rId3"/>
    <sheet name="附表三" sheetId="6" r:id="rId4"/>
  </sheets>
  <definedNames>
    <definedName name="表一">附表一!$1:$1048576</definedName>
    <definedName name="二">附表二!#REF!</definedName>
    <definedName name="附表二">附表二!$1:$1048576</definedName>
    <definedName name="附表一">附表一!$1:$1048576</definedName>
    <definedName name="湖南农业大学学生日常学习检查得分周汇总_2017春季学期第二周">附表一!$1:$1048576</definedName>
    <definedName name="湖南农业大学学生文明宿舍检查_2017年春季学期第一周">附表二!#REF!</definedName>
    <definedName name="一">附表一!#REF!</definedName>
  </definedNames>
  <calcPr calcId="152511"/>
</workbook>
</file>

<file path=xl/calcChain.xml><?xml version="1.0" encoding="utf-8"?>
<calcChain xmlns="http://schemas.openxmlformats.org/spreadsheetml/2006/main">
  <c r="N14" i="2" l="1"/>
  <c r="Q14" i="2" s="1"/>
  <c r="N16" i="2"/>
  <c r="Q16" i="2" s="1"/>
  <c r="N18" i="2"/>
  <c r="Q18" i="2" s="1"/>
  <c r="N8" i="2"/>
  <c r="Q8" i="2" s="1"/>
  <c r="N5" i="2"/>
  <c r="Q5" i="2" s="1"/>
  <c r="N20" i="2"/>
  <c r="Q20" i="2" s="1"/>
  <c r="Q19" i="2"/>
  <c r="N19" i="2"/>
  <c r="N10" i="2"/>
  <c r="Q10" i="2" s="1"/>
  <c r="N17" i="2"/>
  <c r="Q17" i="2" s="1"/>
  <c r="N15" i="2"/>
  <c r="Q15" i="2" s="1"/>
  <c r="N11" i="2"/>
  <c r="Q11" i="2" s="1"/>
  <c r="N13" i="2"/>
  <c r="Q13" i="2" s="1"/>
  <c r="N12" i="2"/>
  <c r="Q12" i="2" s="1"/>
  <c r="N21" i="2"/>
  <c r="Q21" i="2" s="1"/>
  <c r="N6" i="2"/>
  <c r="Q6" i="2" s="1"/>
  <c r="N9" i="2"/>
  <c r="Q9" i="2" s="1"/>
  <c r="Q7" i="2"/>
  <c r="N7" i="2"/>
  <c r="N4" i="2"/>
  <c r="Q4" i="2" s="1"/>
  <c r="N20" i="3"/>
  <c r="N19" i="3"/>
  <c r="N16" i="3"/>
  <c r="N15" i="3"/>
  <c r="N14" i="3"/>
  <c r="N13" i="3"/>
  <c r="N12" i="3"/>
  <c r="N11" i="3"/>
  <c r="N10" i="3"/>
  <c r="N9" i="3"/>
  <c r="N8" i="3"/>
  <c r="N7" i="3"/>
  <c r="N6" i="3"/>
  <c r="N5" i="3"/>
  <c r="N4" i="3"/>
  <c r="I21" i="6"/>
  <c r="I20" i="6"/>
  <c r="J20" i="6" s="1"/>
  <c r="I19" i="6"/>
  <c r="J19" i="6" s="1"/>
  <c r="I18" i="6"/>
  <c r="I17" i="6"/>
  <c r="I16" i="6"/>
  <c r="J16" i="6" s="1"/>
  <c r="I15" i="6"/>
  <c r="J15" i="6" s="1"/>
  <c r="I14" i="6"/>
  <c r="I13" i="6"/>
  <c r="I12" i="6"/>
  <c r="J12" i="6" s="1"/>
  <c r="I11" i="6"/>
  <c r="J11" i="6" s="1"/>
  <c r="I10" i="6"/>
  <c r="I9" i="6"/>
  <c r="I8" i="6"/>
  <c r="J8" i="6" s="1"/>
  <c r="I7" i="6"/>
  <c r="J7" i="6" s="1"/>
  <c r="I6" i="6"/>
  <c r="I5" i="6"/>
  <c r="I4" i="6"/>
  <c r="J4" i="6" s="1"/>
  <c r="R12" i="2" l="1"/>
  <c r="R9" i="2"/>
  <c r="R4" i="2"/>
  <c r="R13" i="2"/>
  <c r="R17" i="2"/>
  <c r="R20" i="2"/>
  <c r="R18" i="2"/>
  <c r="R15" i="2"/>
  <c r="R6" i="2"/>
  <c r="R10" i="2"/>
  <c r="R5" i="2"/>
  <c r="R16" i="2"/>
  <c r="R19" i="2"/>
  <c r="R7" i="2"/>
  <c r="R21" i="2"/>
  <c r="R11" i="2"/>
  <c r="R8" i="2"/>
  <c r="R14" i="2"/>
  <c r="K4" i="6"/>
  <c r="K13" i="6"/>
  <c r="K14" i="6"/>
  <c r="K17" i="6"/>
  <c r="K10" i="6"/>
  <c r="K6" i="6"/>
  <c r="K9" i="6"/>
  <c r="K5" i="6"/>
  <c r="K18" i="6"/>
  <c r="K21" i="6"/>
  <c r="K8" i="6"/>
  <c r="K12" i="6"/>
  <c r="K16" i="6"/>
  <c r="K20" i="6"/>
  <c r="J6" i="6"/>
  <c r="K7" i="6"/>
  <c r="J10" i="6"/>
  <c r="K11" i="6"/>
  <c r="J14" i="6"/>
  <c r="K15" i="6"/>
  <c r="J18" i="6"/>
  <c r="K19" i="6"/>
  <c r="J5" i="6"/>
  <c r="J9" i="6"/>
  <c r="J13" i="6"/>
  <c r="J17" i="6"/>
  <c r="J21" i="6"/>
  <c r="F4" i="1" l="1"/>
  <c r="E13" i="1" l="1"/>
  <c r="E12" i="1"/>
  <c r="E11" i="1"/>
  <c r="E20" i="1"/>
  <c r="E9" i="1"/>
  <c r="E10" i="1"/>
  <c r="E8" i="1"/>
  <c r="E14" i="1"/>
  <c r="E18" i="1"/>
  <c r="E7" i="1"/>
  <c r="E17" i="1"/>
  <c r="E21" i="1"/>
  <c r="E5" i="1"/>
  <c r="E6" i="1"/>
  <c r="E19" i="1"/>
  <c r="E16" i="1"/>
  <c r="E15" i="1"/>
  <c r="E4" i="1"/>
  <c r="O21" i="3"/>
  <c r="L21" i="3"/>
  <c r="K21" i="3"/>
  <c r="H21" i="3"/>
  <c r="E21" i="3"/>
  <c r="R21" i="3" s="1"/>
  <c r="D21" i="3"/>
  <c r="O20" i="3"/>
  <c r="L20" i="3"/>
  <c r="K20" i="3"/>
  <c r="H20" i="3"/>
  <c r="E20" i="3"/>
  <c r="R20" i="3" s="1"/>
  <c r="D20" i="3"/>
  <c r="O19" i="3"/>
  <c r="L19" i="3"/>
  <c r="K19" i="3"/>
  <c r="H19" i="3"/>
  <c r="E19" i="3"/>
  <c r="R19" i="3" s="1"/>
  <c r="D19" i="3"/>
  <c r="O18" i="3"/>
  <c r="L18" i="3"/>
  <c r="K18" i="3"/>
  <c r="H18" i="3"/>
  <c r="E18" i="3"/>
  <c r="D18" i="3"/>
  <c r="O17" i="3"/>
  <c r="L17" i="3"/>
  <c r="K17" i="3"/>
  <c r="H17" i="3"/>
  <c r="E17" i="3"/>
  <c r="R17" i="3" s="1"/>
  <c r="D17" i="3"/>
  <c r="O16" i="3"/>
  <c r="L16" i="3"/>
  <c r="K16" i="3"/>
  <c r="H16" i="3"/>
  <c r="E16" i="3"/>
  <c r="D16" i="3"/>
  <c r="O15" i="3"/>
  <c r="L15" i="3"/>
  <c r="K15" i="3"/>
  <c r="H15" i="3"/>
  <c r="E15" i="3"/>
  <c r="D15" i="3"/>
  <c r="O14" i="3"/>
  <c r="L14" i="3"/>
  <c r="K14" i="3"/>
  <c r="H14" i="3"/>
  <c r="E14" i="3"/>
  <c r="D14" i="3"/>
  <c r="O13" i="3"/>
  <c r="L13" i="3"/>
  <c r="K13" i="3"/>
  <c r="H13" i="3"/>
  <c r="E13" i="3"/>
  <c r="D13" i="3"/>
  <c r="O12" i="3"/>
  <c r="L12" i="3"/>
  <c r="K12" i="3"/>
  <c r="H12" i="3"/>
  <c r="E12" i="3"/>
  <c r="D12" i="3"/>
  <c r="O11" i="3"/>
  <c r="L11" i="3"/>
  <c r="K11" i="3"/>
  <c r="H11" i="3"/>
  <c r="E11" i="3"/>
  <c r="D11" i="3"/>
  <c r="O10" i="3"/>
  <c r="L10" i="3"/>
  <c r="K10" i="3"/>
  <c r="H10" i="3"/>
  <c r="E10" i="3"/>
  <c r="D10" i="3"/>
  <c r="O9" i="3"/>
  <c r="L9" i="3"/>
  <c r="K9" i="3"/>
  <c r="H9" i="3"/>
  <c r="E9" i="3"/>
  <c r="D9" i="3"/>
  <c r="O8" i="3"/>
  <c r="L8" i="3"/>
  <c r="K8" i="3"/>
  <c r="H8" i="3"/>
  <c r="E8" i="3"/>
  <c r="D8" i="3"/>
  <c r="O7" i="3"/>
  <c r="L7" i="3"/>
  <c r="K7" i="3"/>
  <c r="H7" i="3"/>
  <c r="E7" i="3"/>
  <c r="D7" i="3"/>
  <c r="O6" i="3"/>
  <c r="L6" i="3"/>
  <c r="K6" i="3"/>
  <c r="H6" i="3"/>
  <c r="E6" i="3"/>
  <c r="D6" i="3"/>
  <c r="O5" i="3"/>
  <c r="L5" i="3"/>
  <c r="K5" i="3"/>
  <c r="H5" i="3"/>
  <c r="E5" i="3"/>
  <c r="D5" i="3"/>
  <c r="O4" i="3"/>
  <c r="L4" i="3"/>
  <c r="K4" i="3"/>
  <c r="H4" i="3"/>
  <c r="E4" i="3"/>
  <c r="D4" i="3"/>
  <c r="R11" i="3" l="1"/>
  <c r="R7" i="3"/>
  <c r="R4" i="3"/>
  <c r="R8" i="3"/>
  <c r="R18" i="3"/>
  <c r="R5" i="3"/>
  <c r="R6" i="3"/>
  <c r="R13" i="3"/>
  <c r="R9" i="3"/>
  <c r="R15" i="3"/>
  <c r="R12" i="3"/>
  <c r="R14" i="3"/>
  <c r="R16" i="3"/>
  <c r="R10" i="3"/>
  <c r="S21" i="3" l="1"/>
  <c r="S14" i="3"/>
  <c r="S18" i="3"/>
  <c r="S10" i="3"/>
  <c r="S5" i="3"/>
  <c r="S8" i="3"/>
  <c r="S9" i="3"/>
  <c r="S19" i="3"/>
  <c r="S17" i="3"/>
  <c r="S12" i="3"/>
  <c r="S20" i="3"/>
  <c r="S15" i="3"/>
  <c r="S6" i="3"/>
  <c r="S11" i="3"/>
  <c r="S16" i="3"/>
  <c r="S13" i="3"/>
  <c r="S4" i="3"/>
  <c r="S7" i="3"/>
  <c r="K20" i="1"/>
  <c r="K21" i="1"/>
  <c r="K15" i="1"/>
  <c r="K6" i="1"/>
  <c r="K8" i="1"/>
  <c r="K17" i="1"/>
  <c r="K14" i="1"/>
  <c r="K18" i="1"/>
  <c r="K10" i="1"/>
  <c r="K4" i="1"/>
  <c r="K9" i="1"/>
  <c r="K19" i="1"/>
  <c r="K12" i="1"/>
  <c r="K16" i="1"/>
  <c r="K7" i="1"/>
  <c r="K5" i="1"/>
  <c r="K13" i="1"/>
  <c r="K11" i="1" l="1"/>
  <c r="B15" i="1" l="1"/>
  <c r="B16" i="1"/>
  <c r="B19" i="1"/>
  <c r="B6" i="1"/>
  <c r="C5" i="1"/>
  <c r="B5" i="1"/>
  <c r="B21" i="1"/>
  <c r="B17" i="1"/>
  <c r="B7" i="1"/>
  <c r="B18" i="1"/>
  <c r="B14" i="1"/>
  <c r="B8" i="1"/>
  <c r="B10" i="1"/>
  <c r="B9" i="1"/>
  <c r="B20" i="1"/>
  <c r="B11" i="1"/>
  <c r="B12" i="1"/>
  <c r="B13" i="1"/>
  <c r="B4" i="1"/>
  <c r="C13" i="1" l="1"/>
  <c r="C12" i="1"/>
  <c r="C20" i="1"/>
  <c r="C18" i="1"/>
  <c r="C19" i="1"/>
  <c r="C21" i="1"/>
  <c r="C10" i="1"/>
  <c r="C6" i="1"/>
  <c r="C9" i="1"/>
  <c r="C15" i="1"/>
  <c r="C7" i="1"/>
  <c r="C8" i="1"/>
  <c r="C16" i="1"/>
  <c r="C17" i="1"/>
  <c r="C14" i="1"/>
  <c r="C4" i="1"/>
  <c r="C11" i="1"/>
  <c r="F5" i="1" l="1"/>
  <c r="F11" i="1"/>
  <c r="F14" i="1"/>
  <c r="F17" i="1"/>
  <c r="F16" i="1"/>
  <c r="F10" i="1"/>
  <c r="F8" i="1"/>
  <c r="F7" i="1"/>
  <c r="F13" i="1"/>
  <c r="F12" i="1"/>
  <c r="F15" i="1"/>
  <c r="F9" i="1"/>
  <c r="F18" i="1"/>
  <c r="F19" i="1"/>
  <c r="F6" i="1"/>
  <c r="F20" i="1"/>
  <c r="F21" i="1"/>
  <c r="J11" i="1" l="1"/>
  <c r="J14" i="1"/>
  <c r="J17" i="1"/>
  <c r="J16" i="1"/>
  <c r="J7" i="1"/>
  <c r="J9" i="1"/>
  <c r="J15" i="1"/>
  <c r="J18" i="1"/>
  <c r="J10" i="1"/>
  <c r="J6" i="1"/>
  <c r="J19" i="1"/>
  <c r="J8" i="1"/>
  <c r="J12" i="1"/>
  <c r="J4" i="1"/>
  <c r="J20" i="1"/>
  <c r="J13" i="1"/>
  <c r="J21" i="1"/>
  <c r="J5" i="1"/>
  <c r="I11" i="1"/>
  <c r="I14" i="1"/>
  <c r="I17" i="1"/>
  <c r="I16" i="1"/>
  <c r="I7" i="1"/>
  <c r="I9" i="1"/>
  <c r="I15" i="1"/>
  <c r="I18" i="1"/>
  <c r="I10" i="1"/>
  <c r="I6" i="1"/>
  <c r="I19" i="1"/>
  <c r="I8" i="1"/>
  <c r="I12" i="1"/>
  <c r="I4" i="1"/>
  <c r="I20" i="1"/>
  <c r="I13" i="1"/>
  <c r="I21" i="1"/>
  <c r="I5" i="1"/>
  <c r="H11" i="1"/>
  <c r="H14" i="1"/>
  <c r="H17" i="1"/>
  <c r="H16" i="1"/>
  <c r="H7" i="1"/>
  <c r="H9" i="1"/>
  <c r="H15" i="1"/>
  <c r="H18" i="1"/>
  <c r="H10" i="1"/>
  <c r="H6" i="1"/>
  <c r="H19" i="1"/>
  <c r="H8" i="1"/>
  <c r="H12" i="1"/>
  <c r="H4" i="1"/>
  <c r="H20" i="1"/>
  <c r="H13" i="1"/>
  <c r="H21" i="1"/>
  <c r="H5" i="1"/>
  <c r="G11" i="1"/>
  <c r="G14" i="1"/>
  <c r="G17" i="1"/>
  <c r="G16" i="1"/>
  <c r="G7" i="1"/>
  <c r="G9" i="1"/>
  <c r="G15" i="1"/>
  <c r="G18" i="1"/>
  <c r="G10" i="1"/>
  <c r="G6" i="1"/>
  <c r="G19" i="1"/>
  <c r="G8" i="1"/>
  <c r="G12" i="1"/>
  <c r="G4" i="1"/>
  <c r="G20" i="1"/>
  <c r="G13" i="1"/>
  <c r="G21" i="1"/>
  <c r="G5" i="1"/>
  <c r="L15" i="1" l="1"/>
  <c r="L16" i="1"/>
  <c r="L19" i="1"/>
  <c r="L6" i="1"/>
  <c r="L5" i="1"/>
  <c r="L21" i="1"/>
  <c r="L17" i="1"/>
  <c r="L7" i="1"/>
  <c r="L18" i="1"/>
  <c r="L14" i="1"/>
  <c r="L8" i="1"/>
  <c r="L10" i="1"/>
  <c r="L9" i="1"/>
  <c r="L20" i="1"/>
  <c r="L11" i="1"/>
  <c r="L12" i="1"/>
  <c r="L13" i="1"/>
  <c r="L4" i="1"/>
</calcChain>
</file>

<file path=xl/sharedStrings.xml><?xml version="1.0" encoding="utf-8"?>
<sst xmlns="http://schemas.openxmlformats.org/spreadsheetml/2006/main" count="181" uniqueCount="129">
  <si>
    <t>学院</t>
  </si>
  <si>
    <t>文明宿舍创建</t>
  </si>
  <si>
    <t>日常学习</t>
  </si>
  <si>
    <t>总分</t>
  </si>
  <si>
    <t>排名</t>
  </si>
  <si>
    <t>早起率</t>
  </si>
  <si>
    <t>晚归、不归检查</t>
  </si>
  <si>
    <t xml:space="preserve">学院工作考核 </t>
  </si>
  <si>
    <t>核定到课率</t>
  </si>
  <si>
    <t>课堂请假率</t>
  </si>
  <si>
    <t>课堂违纪率</t>
  </si>
  <si>
    <t>晚自习检查</t>
  </si>
  <si>
    <t>动科</t>
  </si>
  <si>
    <t>动医</t>
  </si>
  <si>
    <t>工学</t>
  </si>
  <si>
    <t>公法</t>
  </si>
  <si>
    <t>国际</t>
  </si>
  <si>
    <t>教育</t>
  </si>
  <si>
    <t>经济</t>
  </si>
  <si>
    <t>理学</t>
  </si>
  <si>
    <t>农学</t>
  </si>
  <si>
    <t>商学</t>
  </si>
  <si>
    <t>生科</t>
  </si>
  <si>
    <t>食科</t>
  </si>
  <si>
    <t>体艺</t>
  </si>
  <si>
    <t>外语</t>
  </si>
  <si>
    <t>信息</t>
  </si>
  <si>
    <t>园艺</t>
  </si>
  <si>
    <t>植保</t>
  </si>
  <si>
    <t>资环</t>
  </si>
  <si>
    <t>早自习检查(10分)</t>
  </si>
  <si>
    <t>课堂检查（70分）</t>
  </si>
  <si>
    <t>晚自习检查（20分）</t>
  </si>
  <si>
    <t>出勤率</t>
  </si>
  <si>
    <t>出勤得分</t>
  </si>
  <si>
    <t>课堂检查总分</t>
  </si>
  <si>
    <t>得分</t>
  </si>
  <si>
    <t>备注</t>
  </si>
  <si>
    <t>注：</t>
  </si>
  <si>
    <t>晚归、不归检查（10分）</t>
  </si>
  <si>
    <t>抽检人数</t>
  </si>
  <si>
    <t>未早起人数</t>
  </si>
  <si>
    <t>1、早起检查过程中，按未早起人数1分/人，拒检寝室间数3分/间，无院队跟检次数3分/次进行扣分；</t>
  </si>
  <si>
    <t>2、寝室内务检查过程中，按不合格寝室间数1分/间，拒检寝室间数5分/间扣分进行扣分，无院队跟检次数5分/次进行扣分；</t>
  </si>
  <si>
    <t>核定请假率</t>
  </si>
  <si>
    <t>院队普查寝室数</t>
  </si>
  <si>
    <t>院队普查合格数</t>
  </si>
  <si>
    <t>院队普查合格率</t>
  </si>
  <si>
    <t>校队抽查寝室数</t>
  </si>
  <si>
    <t>校队抽查合格寝室数</t>
  </si>
  <si>
    <t>校队抽查合格率</t>
  </si>
  <si>
    <t>总合格率</t>
  </si>
  <si>
    <t>核定到课率</t>
    <phoneticPr fontId="9" type="noConversion"/>
  </si>
  <si>
    <t>早自习出勤率</t>
    <phoneticPr fontId="9" type="noConversion"/>
  </si>
  <si>
    <t>抽检合格率</t>
    <phoneticPr fontId="9" type="noConversion"/>
  </si>
  <si>
    <t>外语院</t>
  </si>
  <si>
    <t>经济院</t>
  </si>
  <si>
    <t>理学院</t>
  </si>
  <si>
    <t>生科院</t>
  </si>
  <si>
    <t>资环院</t>
  </si>
  <si>
    <t>食科院</t>
  </si>
  <si>
    <t>动科院</t>
  </si>
  <si>
    <t>公法院</t>
  </si>
  <si>
    <t>植保院</t>
  </si>
  <si>
    <t>农学院</t>
  </si>
  <si>
    <t>商学院</t>
  </si>
  <si>
    <t>体艺院</t>
  </si>
  <si>
    <t>动医院</t>
  </si>
  <si>
    <t>工学院</t>
  </si>
  <si>
    <t>教育院</t>
  </si>
  <si>
    <t>国际院</t>
  </si>
  <si>
    <t>园艺院</t>
  </si>
  <si>
    <t>学院检查</t>
  </si>
  <si>
    <t>材料上交</t>
  </si>
  <si>
    <t>会议出席</t>
  </si>
  <si>
    <t>2、上交材料：院队每周按校队要求按时上交材料得1分，迟交每次扣0.5、未交每次扣1分，满分1分扣完为止。</t>
  </si>
  <si>
    <t>全校汇总</t>
  </si>
  <si>
    <t>违纪人次</t>
    <phoneticPr fontId="9" type="noConversion"/>
  </si>
  <si>
    <t>违纪率</t>
    <phoneticPr fontId="9" type="noConversion"/>
  </si>
  <si>
    <t>应到人次</t>
    <phoneticPr fontId="9" type="noConversion"/>
  </si>
  <si>
    <t>核定到课人次</t>
    <phoneticPr fontId="9" type="noConversion"/>
  </si>
  <si>
    <t>核定请假人次</t>
    <phoneticPr fontId="9" type="noConversion"/>
  </si>
  <si>
    <t>课堂违纪人次</t>
    <phoneticPr fontId="9" type="noConversion"/>
  </si>
  <si>
    <t>课堂迟到率</t>
    <phoneticPr fontId="9" type="noConversion"/>
  </si>
  <si>
    <t>1、核定到课率=（核定到课人次+核定请假人次）/院报应到人次；课堂检查总分=核定到课率*70分。</t>
    <phoneticPr fontId="9" type="noConversion"/>
  </si>
  <si>
    <t>2、课堂迟到率，违纪率在年终总结时统一计算。</t>
    <phoneticPr fontId="9" type="noConversion"/>
  </si>
  <si>
    <t>3、早自习出勤得分=出勤率*10分；早自习违纪率在年终总结时统一计算。</t>
    <phoneticPr fontId="9" type="noConversion"/>
  </si>
  <si>
    <t>日常（5分）</t>
  </si>
  <si>
    <t>活动(40分）</t>
  </si>
  <si>
    <t>宣传（5分）</t>
  </si>
  <si>
    <t>文明寝室天天秀(5分）</t>
  </si>
  <si>
    <t>文明周周行（30分)</t>
  </si>
  <si>
    <t>教学楼文明倡导（5分）</t>
  </si>
  <si>
    <t>1、学院检查：院队正常开展各项自我检查2分、自我检查出现问题每次-0.5分，每周对检查有创新型改动（如开展无手机课堂等）上报校队经审核通过+0.5分、取得良好效果再+0.5分，本项满分2分加满为止。</t>
  </si>
  <si>
    <t xml:space="preserve">4、文明寝室天天秀：本项活动为加分项不参与不得分，参与则按以下评分标准给分（1）每篇微博最多可得4分：含内务分3分:A等：内务达到要求3分、B等：内务基本达到要求2分、C等：内务合格1分、D等：内务不合格0分；微博含其他有意义内容可得一分，无内务照片微博不得分。学院得分=微博总得分/学院寝室数。加分项：学院每周通过学院官方微信推送院文明寝室进行宣传表彰可得1分。
</t>
  </si>
  <si>
    <t>7、微信加分：院队本周推送关于督导队各项活动相关微信+0.5分，院队所发表微信一经被校队采用每篇+0.5分，本项满分2分加满为止。</t>
  </si>
  <si>
    <t>信息院</t>
  </si>
  <si>
    <t>早起检查(30分)</t>
  </si>
  <si>
    <t>寝室内务检查（50分）</t>
  </si>
  <si>
    <t>学院工作考核 (10分)</t>
  </si>
  <si>
    <t>大一、大二内务得分</t>
    <phoneticPr fontId="9" type="noConversion"/>
  </si>
  <si>
    <t>大三、大四内务得分</t>
    <phoneticPr fontId="9" type="noConversion"/>
  </si>
  <si>
    <t>3、学院考核详见附表二</t>
  </si>
  <si>
    <t>4、大一、大二内务得分统一于月汇总计算。</t>
    <phoneticPr fontId="9" type="noConversion"/>
  </si>
  <si>
    <t>十分制</t>
  </si>
  <si>
    <t>3、出席会议：院队每周按校队要求按时出席会议得1分，无故代替、无故迟到每次扣0.5分、无故缺勤每次扣1分，满分1分扣完为止。</t>
  </si>
  <si>
    <t xml:space="preserve">5、文明周周行：（1）组织（70分）：
①基础分30分，为考勤分。考勤分=30*（实到人数/应到人数）。
②完成分30分，根据是否达到活动目的得出相应分数。
③加分项10分，活动主题是否鲜明，活动方式是否新颖对学院做出相应加分。
（2）宣传（30分）
①基础分10分，根据校队对于当周工作推进计划，对于该项活动进行各种形式的前期宣传并进行相应的报名以及动员工作，必须在本学院的官方微信或微博发布活动宣传。
②加分项20分，此项必须要有网页截屏证明才能加分，必须在周六中午12:00之前提供材料，院队负责人及时将截屏发给校队联系人。运用多种方式进行宣传工作，具体为：凡投稿至校外主流媒体（如中国青年网等），通过审核并发表者每篇加10分，投稿至学生在线、湘农青年网并通过发表每篇加7分，在本学院的官方微信或微博发布活动者每条加3分，其他有特色的宣传方式可酌情加分。
</t>
  </si>
  <si>
    <t>6、教学楼文明倡导：校队每周安排学院进行教学楼执勤，学院迟到1次扣0.5分、缺勤1次扣1分，满分5分扣完为止；（如学院自我组织开展课堂文明倡导活动上报校队经审核通过+0.5分、取得良好效果+0.5分，本项得分于学院检查项加分）。</t>
  </si>
  <si>
    <t>周二金岸7栋405一人游戏</t>
  </si>
  <si>
    <t>周二东湖1栋521一人游戏</t>
  </si>
  <si>
    <t>周二东湖6栋618四人游戏</t>
  </si>
  <si>
    <t>周二金岸7栋314两人游戏</t>
  </si>
  <si>
    <t>周二东湖6栋317两人游戏</t>
  </si>
  <si>
    <t>周二金岸3栋216三人游戏</t>
  </si>
  <si>
    <t>金岸3栋304地面，物品摆放不合格、周二晚检金岸3栋107内务不合格</t>
  </si>
  <si>
    <t>金岸七栋204桌面、物品摆放不合格、周二金岸7栋314内务不合格</t>
  </si>
  <si>
    <t>周二东湖6栋317晚检内务不合格</t>
  </si>
  <si>
    <t>学习部（请假汇总、早自习检查表迟交）</t>
  </si>
  <si>
    <t>周三芷兰11栋空勤</t>
  </si>
  <si>
    <t>周三芷兰7栋楼栋值班空勤</t>
  </si>
  <si>
    <t>七教课堂文明督导迟到</t>
  </si>
  <si>
    <t>周三芷兰15栋楼栋值班空勤、周一七教课堂文明督导未佩戴工作牌</t>
  </si>
  <si>
    <t>周三九教课堂文明督导迟到</t>
  </si>
  <si>
    <t>周三芷兰9栋楼栋值班空勤、周二九教南门课堂文明督导缺勤</t>
  </si>
  <si>
    <t>周三芷兰16栋楼栋值班空勤、周一九教大门课堂文明督导未带工作牌、周四十教北门迟到</t>
  </si>
  <si>
    <t>湖南农业大学学生日常管理检查结果汇总表（2018年春季学期第十一周）</t>
    <phoneticPr fontId="9" type="noConversion"/>
  </si>
  <si>
    <t>湖南农业大学学生日常学习检查得分周汇总（2018年春季学期第十一周）</t>
    <phoneticPr fontId="9" type="noConversion"/>
  </si>
  <si>
    <t xml:space="preserve">     湖南农业大学学生文明宿舍检查（2018年春季学期第十一周）</t>
    <phoneticPr fontId="9" type="noConversion"/>
  </si>
  <si>
    <t>第十一周院队综合考核表（2018年春季学期第十一周）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</si>
</sst>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0_ "/>
    <numFmt numFmtId="178" formatCode="0.00_);[Red]\(0.00\)"/>
    <numFmt numFmtId="179" formatCode="0.0_);[Red]\(0.0\)"/>
    <numFmt numFmtId="180" formatCode="0_ "/>
  </numFmts>
  <fonts count="35">
    <font>
      <sz val="11"/>
      <name val="宋体"/>
      <charset val="134"/>
    </font>
    <font>
      <b/>
      <sz val="16"/>
      <color theme="1"/>
      <name val="宋体"/>
      <family val="3"/>
      <charset val="134"/>
      <scheme val="minor"/>
    </font>
    <font>
      <b/>
      <sz val="9"/>
      <color theme="1"/>
      <name val="宋体"/>
      <family val="3"/>
      <charset val="134"/>
      <scheme val="minor"/>
    </font>
    <font>
      <sz val="10"/>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
      <sz val="14"/>
      <color theme="1"/>
      <name val="宋体"/>
      <family val="3"/>
      <charset val="134"/>
      <scheme val="minor"/>
    </font>
    <font>
      <sz val="11"/>
      <name val="宋体"/>
      <family val="3"/>
      <charset val="134"/>
    </font>
    <font>
      <sz val="9"/>
      <name val="宋体"/>
      <family val="3"/>
      <charset val="134"/>
    </font>
    <font>
      <b/>
      <sz val="16"/>
      <color theme="1"/>
      <name val="黑体"/>
      <family val="3"/>
      <charset val="134"/>
    </font>
    <font>
      <sz val="11"/>
      <color theme="1"/>
      <name val="宋体"/>
      <family val="3"/>
      <charset val="134"/>
      <scheme val="minor"/>
    </font>
    <font>
      <b/>
      <sz val="12"/>
      <color theme="1"/>
      <name val="黑体"/>
      <family val="3"/>
      <charset val="134"/>
    </font>
    <font>
      <b/>
      <sz val="12"/>
      <name val="黑体"/>
      <family val="3"/>
      <charset val="134"/>
    </font>
    <font>
      <sz val="11"/>
      <color indexed="8"/>
      <name val="宋体"/>
      <family val="3"/>
      <charset val="134"/>
    </font>
    <font>
      <sz val="11"/>
      <name val="宋体"/>
      <family val="3"/>
      <charset val="134"/>
      <scheme val="minor"/>
    </font>
    <font>
      <sz val="10"/>
      <color theme="1"/>
      <name val="宋体"/>
      <family val="3"/>
      <charset val="134"/>
      <scheme val="minor"/>
    </font>
    <font>
      <sz val="11"/>
      <color theme="1"/>
      <name val="微软雅黑"/>
      <family val="2"/>
      <charset val="134"/>
    </font>
    <font>
      <sz val="11"/>
      <color rgb="FF000000"/>
      <name val="宋体"/>
      <family val="3"/>
      <charset val="134"/>
    </font>
    <font>
      <b/>
      <sz val="9"/>
      <color theme="1"/>
      <name val="宋体"/>
      <family val="3"/>
      <charset val="134"/>
      <scheme val="minor"/>
    </font>
    <font>
      <sz val="14"/>
      <color rgb="FFFF0000"/>
      <name val="宋体"/>
      <family val="3"/>
      <charset val="134"/>
    </font>
    <font>
      <b/>
      <sz val="11"/>
      <name val="黑体"/>
      <family val="3"/>
      <charset val="134"/>
    </font>
    <font>
      <b/>
      <sz val="12"/>
      <color rgb="FF000000"/>
      <name val="宋体"/>
      <family val="3"/>
      <charset val="134"/>
    </font>
    <font>
      <b/>
      <sz val="11"/>
      <color rgb="FF000000"/>
      <name val="宋体"/>
      <family val="3"/>
      <charset val="134"/>
    </font>
    <font>
      <sz val="10"/>
      <name val="黑体"/>
      <family val="3"/>
      <charset val="134"/>
    </font>
    <font>
      <b/>
      <sz val="16"/>
      <color rgb="FF000000"/>
      <name val="黑体"/>
      <family val="3"/>
      <charset val="134"/>
    </font>
    <font>
      <b/>
      <sz val="11"/>
      <color rgb="FF000000"/>
      <name val="黑体"/>
      <family val="3"/>
      <charset val="134"/>
    </font>
    <font>
      <b/>
      <sz val="11"/>
      <name val="宋体"/>
      <family val="3"/>
      <charset val="134"/>
      <scheme val="minor"/>
    </font>
    <font>
      <sz val="12"/>
      <name val="宋体"/>
      <family val="3"/>
      <charset val="134"/>
    </font>
    <font>
      <b/>
      <sz val="11"/>
      <name val="宋体"/>
      <family val="3"/>
      <charset val="134"/>
    </font>
    <font>
      <sz val="11"/>
      <color rgb="FFFF0000"/>
      <name val="宋体"/>
      <family val="3"/>
      <charset val="134"/>
    </font>
    <font>
      <sz val="11"/>
      <color rgb="FF000000"/>
      <name val="宋体"/>
      <family val="3"/>
      <charset val="134"/>
    </font>
    <font>
      <sz val="12"/>
      <color rgb="FF000000"/>
      <name val="宋体"/>
      <family val="3"/>
      <charset val="134"/>
    </font>
    <font>
      <sz val="12"/>
      <color indexed="8"/>
      <name val="宋体"/>
      <family val="3"/>
      <charset val="134"/>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3">
    <xf numFmtId="0" fontId="0" fillId="0" borderId="0">
      <alignment vertical="center"/>
    </xf>
    <xf numFmtId="9" fontId="4" fillId="0" borderId="0">
      <alignment vertical="top"/>
      <protection locked="0"/>
    </xf>
    <xf numFmtId="0" fontId="8" fillId="0" borderId="0">
      <alignment vertical="center"/>
    </xf>
  </cellStyleXfs>
  <cellXfs count="133">
    <xf numFmtId="0" fontId="0" fillId="0" borderId="0" xfId="0">
      <alignment vertical="center"/>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0" xfId="0" applyFont="1" applyFill="1" applyAlignment="1">
      <alignment vertical="center"/>
    </xf>
    <xf numFmtId="0" fontId="2" fillId="0" borderId="1" xfId="0" applyFont="1" applyFill="1" applyBorder="1" applyAlignment="1">
      <alignment vertical="center"/>
    </xf>
    <xf numFmtId="178"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0" fontId="13" fillId="0" borderId="1" xfId="1" applyNumberFormat="1" applyFont="1" applyFill="1" applyBorder="1" applyAlignment="1" applyProtection="1">
      <alignment horizontal="center" vertical="center" wrapText="1"/>
    </xf>
    <xf numFmtId="10" fontId="1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xf>
    <xf numFmtId="179" fontId="15" fillId="0" borderId="0" xfId="0" applyNumberFormat="1" applyFont="1" applyFill="1" applyBorder="1" applyAlignment="1">
      <alignment horizontal="center"/>
    </xf>
    <xf numFmtId="0" fontId="15" fillId="0" borderId="0" xfId="0" applyFont="1" applyFill="1" applyBorder="1" applyAlignment="1"/>
    <xf numFmtId="10" fontId="15" fillId="0" borderId="0" xfId="1" applyNumberFormat="1" applyFont="1" applyFill="1" applyBorder="1" applyAlignment="1" applyProtection="1"/>
    <xf numFmtId="0" fontId="0" fillId="0" borderId="0" xfId="0" applyFill="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179" fontId="16" fillId="0" borderId="0" xfId="0" applyNumberFormat="1" applyFont="1" applyFill="1" applyAlignment="1">
      <alignment horizontal="center" vertical="center"/>
    </xf>
    <xf numFmtId="10" fontId="16" fillId="0" borderId="0" xfId="1" applyNumberFormat="1" applyFont="1" applyFill="1" applyAlignment="1" applyProtection="1">
      <alignment vertical="center"/>
    </xf>
    <xf numFmtId="0" fontId="16" fillId="0" borderId="0" xfId="0" applyFont="1" applyFill="1" applyAlignment="1">
      <alignment vertical="center" wrapText="1"/>
    </xf>
    <xf numFmtId="0" fontId="17" fillId="0" borderId="0" xfId="0" applyFont="1" applyFill="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10" fontId="0" fillId="0" borderId="0" xfId="1" applyNumberFormat="1" applyFont="1" applyFill="1" applyAlignment="1" applyProtection="1">
      <alignment vertical="center"/>
    </xf>
    <xf numFmtId="0" fontId="0" fillId="0" borderId="0" xfId="0" applyAlignment="1">
      <alignment horizontal="center" vertical="center"/>
    </xf>
    <xf numFmtId="179" fontId="0" fillId="0" borderId="0" xfId="0" applyNumberFormat="1" applyAlignment="1">
      <alignment horizontal="center" vertical="center"/>
    </xf>
    <xf numFmtId="10" fontId="0" fillId="0" borderId="0" xfId="1" applyNumberFormat="1" applyFont="1" applyAlignment="1" applyProtection="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10" fontId="18" fillId="2" borderId="1" xfId="0" applyNumberFormat="1" applyFont="1" applyFill="1" applyBorder="1" applyAlignment="1">
      <alignment horizontal="center" vertical="center"/>
    </xf>
    <xf numFmtId="178" fontId="18" fillId="0" borderId="1" xfId="0" applyNumberFormat="1" applyFont="1" applyFill="1" applyBorder="1" applyAlignment="1">
      <alignment horizontal="center"/>
    </xf>
    <xf numFmtId="10" fontId="18" fillId="2" borderId="1" xfId="1" applyNumberFormat="1" applyFont="1" applyFill="1" applyBorder="1" applyAlignment="1" applyProtection="1">
      <alignment horizontal="center" vertical="center"/>
    </xf>
    <xf numFmtId="0" fontId="15" fillId="0" borderId="0" xfId="0" applyFont="1" applyFill="1" applyAlignment="1">
      <alignment vertical="center"/>
    </xf>
    <xf numFmtId="0" fontId="14" fillId="0" borderId="0" xfId="0" applyFont="1" applyFill="1" applyBorder="1" applyAlignment="1">
      <alignment wrapText="1"/>
    </xf>
    <xf numFmtId="176" fontId="14" fillId="0" borderId="0" xfId="0" applyNumberFormat="1" applyFont="1" applyFill="1" applyBorder="1" applyAlignment="1">
      <alignment wrapText="1"/>
    </xf>
    <xf numFmtId="0" fontId="15" fillId="0" borderId="0" xfId="0" applyFont="1" applyFill="1" applyBorder="1" applyAlignment="1">
      <alignment vertical="center" wrapText="1"/>
    </xf>
    <xf numFmtId="0" fontId="3" fillId="0" borderId="0" xfId="0" applyFont="1" applyFill="1" applyAlignment="1">
      <alignment vertical="center"/>
    </xf>
    <xf numFmtId="0" fontId="8" fillId="0" borderId="0" xfId="0" applyFont="1" applyFill="1">
      <alignment vertical="center"/>
    </xf>
    <xf numFmtId="0" fontId="8" fillId="0" borderId="0" xfId="0" applyFont="1">
      <alignment vertical="center"/>
    </xf>
    <xf numFmtId="0" fontId="5" fillId="0" borderId="0" xfId="0" applyFont="1" applyFill="1" applyAlignment="1">
      <alignment horizontal="center" vertical="center"/>
    </xf>
    <xf numFmtId="179" fontId="5" fillId="0" borderId="0" xfId="0" applyNumberFormat="1" applyFont="1" applyFill="1" applyAlignment="1">
      <alignment vertical="center"/>
    </xf>
    <xf numFmtId="10" fontId="5" fillId="0" borderId="0" xfId="1" applyNumberFormat="1" applyFont="1">
      <alignment vertical="top"/>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2">
      <alignment vertical="center"/>
    </xf>
    <xf numFmtId="0" fontId="8" fillId="0" borderId="0" xfId="2" applyFont="1" applyBorder="1" applyAlignment="1">
      <alignment vertical="center" wrapText="1"/>
    </xf>
    <xf numFmtId="0" fontId="20" fillId="0" borderId="0" xfId="2" applyFont="1" applyBorder="1" applyAlignment="1">
      <alignment horizontal="left" vertical="center" wrapText="1"/>
    </xf>
    <xf numFmtId="10" fontId="18" fillId="0" borderId="1" xfId="1" applyNumberFormat="1" applyFont="1" applyBorder="1" applyAlignment="1" applyProtection="1">
      <alignment horizontal="center" vertical="top"/>
    </xf>
    <xf numFmtId="2" fontId="11" fillId="0" borderId="1" xfId="0" applyNumberFormat="1" applyFont="1" applyFill="1" applyBorder="1" applyAlignment="1">
      <alignment horizontal="center" wrapText="1"/>
    </xf>
    <xf numFmtId="0" fontId="11" fillId="0" borderId="1" xfId="0" applyFont="1" applyFill="1" applyBorder="1" applyAlignment="1">
      <alignment horizontal="center" vertical="center"/>
    </xf>
    <xf numFmtId="10" fontId="2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7" fillId="0" borderId="1" xfId="2" applyFont="1" applyFill="1" applyBorder="1" applyAlignment="1">
      <alignment horizontal="center" vertical="center" wrapText="1"/>
    </xf>
    <xf numFmtId="12" fontId="27" fillId="0" borderId="1" xfId="2"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77"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2" fontId="28" fillId="0" borderId="1" xfId="0" applyNumberFormat="1" applyFont="1" applyFill="1" applyBorder="1" applyAlignment="1">
      <alignment horizontal="center" vertical="center" wrapText="1"/>
    </xf>
    <xf numFmtId="178" fontId="28"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9" fillId="0" borderId="1" xfId="2" applyFont="1" applyFill="1" applyBorder="1" applyAlignment="1" applyProtection="1">
      <alignment horizontal="center" vertical="center" wrapText="1"/>
    </xf>
    <xf numFmtId="10" fontId="4" fillId="0" borderId="1" xfId="1" applyNumberFormat="1" applyFont="1" applyBorder="1" applyAlignment="1">
      <alignment horizontal="center" vertical="top"/>
      <protection locked="0"/>
    </xf>
    <xf numFmtId="12" fontId="29" fillId="0" borderId="1" xfId="2" applyNumberFormat="1" applyFont="1" applyFill="1" applyBorder="1" applyAlignment="1" applyProtection="1">
      <alignment horizontal="center" vertical="center" wrapText="1"/>
    </xf>
    <xf numFmtId="10" fontId="4" fillId="0" borderId="1" xfId="1" applyNumberFormat="1" applyFont="1" applyBorder="1" applyAlignment="1">
      <alignment horizontal="center" vertical="top" wrapText="1"/>
      <protection locked="0"/>
    </xf>
    <xf numFmtId="0" fontId="0" fillId="0" borderId="0" xfId="0" applyFont="1" applyAlignment="1">
      <alignment wrapText="1"/>
    </xf>
    <xf numFmtId="176" fontId="0" fillId="0" borderId="0" xfId="0" applyNumberFormat="1" applyFont="1" applyAlignment="1">
      <alignment wrapText="1"/>
    </xf>
    <xf numFmtId="0" fontId="29" fillId="0" borderId="7" xfId="2" applyFont="1" applyFill="1" applyBorder="1" applyAlignment="1" applyProtection="1">
      <alignment horizontal="center" vertical="center" wrapText="1"/>
    </xf>
    <xf numFmtId="10" fontId="4" fillId="0" borderId="7" xfId="1" applyNumberFormat="1" applyFont="1" applyBorder="1" applyAlignment="1">
      <alignment horizontal="center" vertical="top"/>
      <protection locked="0"/>
    </xf>
    <xf numFmtId="0" fontId="4" fillId="0" borderId="7" xfId="0"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0" fontId="4" fillId="0" borderId="7" xfId="1" applyNumberFormat="1" applyFont="1" applyBorder="1" applyAlignment="1">
      <alignment horizontal="center" vertical="top" wrapText="1"/>
      <protection locked="0"/>
    </xf>
    <xf numFmtId="10" fontId="4" fillId="0" borderId="1" xfId="1" applyNumberFormat="1" applyFont="1" applyBorder="1" applyAlignment="1">
      <alignment horizontal="center" vertical="center"/>
      <protection locked="0"/>
    </xf>
    <xf numFmtId="10" fontId="4" fillId="0" borderId="1" xfId="1" applyNumberFormat="1" applyFont="1" applyBorder="1" applyAlignment="1">
      <alignment horizontal="center" vertical="center" wrapText="1"/>
      <protection locked="0"/>
    </xf>
    <xf numFmtId="0" fontId="14" fillId="0" borderId="0" xfId="0" applyFont="1" applyFill="1" applyBorder="1" applyAlignment="1">
      <alignment horizontal="center" wrapText="1"/>
    </xf>
    <xf numFmtId="0" fontId="14" fillId="0" borderId="0" xfId="0" applyFont="1" applyFill="1" applyBorder="1" applyAlignment="1">
      <alignment horizontal="center" vertical="center" wrapText="1"/>
    </xf>
    <xf numFmtId="0" fontId="0" fillId="0" borderId="0" xfId="0" applyFont="1" applyAlignment="1">
      <alignment horizontal="center" wrapText="1"/>
    </xf>
    <xf numFmtId="0" fontId="8" fillId="0" borderId="0" xfId="2" applyFont="1" applyBorder="1" applyAlignment="1">
      <alignment horizontal="center" vertical="center" wrapText="1"/>
    </xf>
    <xf numFmtId="0" fontId="20" fillId="0" borderId="0" xfId="2" applyFont="1" applyBorder="1" applyAlignment="1">
      <alignment horizontal="center" vertical="center" wrapText="1"/>
    </xf>
    <xf numFmtId="176" fontId="0" fillId="0" borderId="0" xfId="0" applyNumberFormat="1" applyFont="1" applyBorder="1" applyAlignment="1">
      <alignment horizontal="center" vertical="center" wrapText="1"/>
    </xf>
    <xf numFmtId="10" fontId="32" fillId="0" borderId="9"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177" fontId="31" fillId="0" borderId="1" xfId="1" applyNumberFormat="1" applyFont="1" applyBorder="1" applyAlignment="1">
      <alignment horizontal="center" vertical="top"/>
      <protection locked="0"/>
    </xf>
    <xf numFmtId="180" fontId="31" fillId="0" borderId="1" xfId="1" applyNumberFormat="1" applyFont="1" applyBorder="1" applyAlignment="1">
      <alignment horizontal="center" vertical="top"/>
      <protection locked="0"/>
    </xf>
    <xf numFmtId="177"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5"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0" fontId="30" fillId="0" borderId="0" xfId="0" applyFont="1" applyAlignment="1">
      <alignment horizontal="left" wrapText="1"/>
    </xf>
    <xf numFmtId="0" fontId="0" fillId="0" borderId="10" xfId="0" applyFont="1" applyBorder="1" applyAlignment="1">
      <alignment horizontal="left" vertical="center" wrapText="1"/>
    </xf>
    <xf numFmtId="176" fontId="0" fillId="0" borderId="10" xfId="0" applyNumberFormat="1" applyFont="1" applyBorder="1" applyAlignment="1">
      <alignment horizontal="left"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left" vertical="center" wrapText="1"/>
    </xf>
    <xf numFmtId="0" fontId="22" fillId="0" borderId="1" xfId="0" applyFont="1" applyBorder="1" applyAlignment="1">
      <alignment horizontal="center" vertical="center" wrapText="1"/>
    </xf>
    <xf numFmtId="0" fontId="24" fillId="0" borderId="0" xfId="0" applyFont="1" applyBorder="1" applyAlignment="1">
      <alignment horizontal="left" vertical="top" wrapText="1"/>
    </xf>
    <xf numFmtId="0" fontId="24" fillId="0" borderId="0" xfId="0" applyFont="1" applyBorder="1" applyAlignment="1">
      <alignment horizontal="left" vertical="center" wrapText="1"/>
    </xf>
    <xf numFmtId="177" fontId="22" fillId="0" borderId="1" xfId="0" applyNumberFormat="1" applyFont="1" applyBorder="1" applyAlignment="1">
      <alignment horizontal="center" vertical="center" wrapText="1"/>
    </xf>
    <xf numFmtId="177" fontId="22" fillId="0" borderId="7" xfId="0" applyNumberFormat="1" applyFont="1" applyBorder="1" applyAlignment="1">
      <alignment horizontal="center" vertical="center" wrapText="1"/>
    </xf>
    <xf numFmtId="177" fontId="22" fillId="0" borderId="8" xfId="0" applyNumberFormat="1" applyFont="1" applyBorder="1" applyAlignment="1">
      <alignment horizontal="center" vertical="center" wrapText="1"/>
    </xf>
    <xf numFmtId="10" fontId="4" fillId="0" borderId="9" xfId="0" applyNumberFormat="1" applyFont="1" applyBorder="1" applyAlignment="1" applyProtection="1">
      <alignment horizontal="center" vertical="center" wrapText="1"/>
      <protection locked="0"/>
    </xf>
    <xf numFmtId="177" fontId="4" fillId="0" borderId="9" xfId="0" applyNumberFormat="1" applyFont="1" applyBorder="1" applyAlignment="1">
      <alignment horizontal="center" vertical="center" wrapText="1"/>
    </xf>
    <xf numFmtId="0" fontId="4" fillId="0" borderId="9" xfId="0" applyFont="1" applyBorder="1" applyAlignment="1">
      <alignment horizontal="center" vertical="center" wrapText="1"/>
    </xf>
    <xf numFmtId="10" fontId="4" fillId="0" borderId="9" xfId="0" applyNumberFormat="1" applyFont="1" applyBorder="1" applyAlignment="1">
      <alignment horizontal="center" vertical="center" wrapText="1"/>
    </xf>
    <xf numFmtId="177" fontId="32" fillId="0" borderId="1" xfId="0" applyNumberFormat="1" applyFont="1" applyFill="1" applyBorder="1" applyAlignment="1">
      <alignment horizontal="center" vertical="center"/>
    </xf>
    <xf numFmtId="0" fontId="28" fillId="0" borderId="1" xfId="0" applyFont="1" applyFill="1" applyBorder="1">
      <alignment vertical="center"/>
    </xf>
    <xf numFmtId="0" fontId="31"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Border="1" applyAlignment="1">
      <alignment horizontal="left" vertical="center"/>
    </xf>
  </cellXfs>
  <cellStyles count="3">
    <cellStyle name="百分比" xfId="1" builtinId="5"/>
    <cellStyle name="常规" xfId="0" builtinId="0"/>
    <cellStyle name="常规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各学院日常学习检查得分</a:t>
            </a:r>
          </a:p>
        </c:rich>
      </c:tx>
      <c:overlay val="0"/>
      <c:spPr>
        <a:noFill/>
        <a:ln>
          <a:noFill/>
        </a:ln>
        <a:effectLst/>
      </c:spPr>
    </c:title>
    <c:autoTitleDeleted val="0"/>
    <c:plotArea>
      <c:layout/>
      <c:barChart>
        <c:barDir val="col"/>
        <c:grouping val="clustered"/>
        <c:varyColors val="0"/>
        <c:ser>
          <c:idx val="0"/>
          <c:order val="0"/>
          <c:tx>
            <c:v>1</c:v>
          </c:tx>
          <c:spPr>
            <a:solidFill>
              <a:schemeClr val="accent1"/>
            </a:solidFill>
            <a:ln>
              <a:noFill/>
            </a:ln>
            <a:effectLst/>
          </c:spPr>
          <c:invertIfNegative val="0"/>
          <c:dLbls>
            <c:numFmt formatCode="#,##0.00_);[Red]\(#,##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外语</c:v>
                </c:pt>
                <c:pt idx="2">
                  <c:v>公法</c:v>
                </c:pt>
                <c:pt idx="3">
                  <c:v>动医</c:v>
                </c:pt>
                <c:pt idx="4">
                  <c:v>信息</c:v>
                </c:pt>
                <c:pt idx="5">
                  <c:v>工学</c:v>
                </c:pt>
                <c:pt idx="6">
                  <c:v>生科</c:v>
                </c:pt>
                <c:pt idx="7">
                  <c:v>理学</c:v>
                </c:pt>
                <c:pt idx="8">
                  <c:v>教育</c:v>
                </c:pt>
                <c:pt idx="9">
                  <c:v>经济</c:v>
                </c:pt>
                <c:pt idx="10">
                  <c:v>资环</c:v>
                </c:pt>
                <c:pt idx="11">
                  <c:v>农学</c:v>
                </c:pt>
                <c:pt idx="12">
                  <c:v>植保</c:v>
                </c:pt>
                <c:pt idx="13">
                  <c:v>商学</c:v>
                </c:pt>
                <c:pt idx="14">
                  <c:v>园艺</c:v>
                </c:pt>
                <c:pt idx="15">
                  <c:v>食科</c:v>
                </c:pt>
                <c:pt idx="16">
                  <c:v>体艺</c:v>
                </c:pt>
                <c:pt idx="17">
                  <c:v>国际</c:v>
                </c:pt>
              </c:strCache>
            </c:strRef>
          </c:cat>
          <c:val>
            <c:numRef>
              <c:f>附表一!$Q$4:$Q$21</c:f>
              <c:numCache>
                <c:formatCode>0.00</c:formatCode>
                <c:ptCount val="18"/>
                <c:pt idx="0">
                  <c:v>100</c:v>
                </c:pt>
                <c:pt idx="1">
                  <c:v>99.763673193787994</c:v>
                </c:pt>
                <c:pt idx="2">
                  <c:v>99.520391517128857</c:v>
                </c:pt>
                <c:pt idx="3">
                  <c:v>99.464949189242418</c:v>
                </c:pt>
                <c:pt idx="4">
                  <c:v>99.32938856015781</c:v>
                </c:pt>
                <c:pt idx="5">
                  <c:v>99.258276679323245</c:v>
                </c:pt>
                <c:pt idx="6">
                  <c:v>99.257884264747716</c:v>
                </c:pt>
                <c:pt idx="7">
                  <c:v>99.135240572171625</c:v>
                </c:pt>
                <c:pt idx="8">
                  <c:v>98.967213114754102</c:v>
                </c:pt>
                <c:pt idx="9">
                  <c:v>98.83720930232559</c:v>
                </c:pt>
                <c:pt idx="10">
                  <c:v>98.274562684675061</c:v>
                </c:pt>
                <c:pt idx="11">
                  <c:v>97.04581245526127</c:v>
                </c:pt>
                <c:pt idx="12">
                  <c:v>96.81432360742707</c:v>
                </c:pt>
                <c:pt idx="13">
                  <c:v>96.656224172910584</c:v>
                </c:pt>
                <c:pt idx="14">
                  <c:v>96.431408207202466</c:v>
                </c:pt>
                <c:pt idx="15">
                  <c:v>95.941860465116278</c:v>
                </c:pt>
                <c:pt idx="16">
                  <c:v>93.655295122832044</c:v>
                </c:pt>
                <c:pt idx="17">
                  <c:v>91.728632478632505</c:v>
                </c:pt>
              </c:numCache>
            </c:numRef>
          </c:val>
          <c:extLst xmlns:c16r2="http://schemas.microsoft.com/office/drawing/2015/06/chart">
            <c:ext xmlns:c16="http://schemas.microsoft.com/office/drawing/2014/chart" uri="{C3380CC4-5D6E-409C-BE32-E72D297353CC}">
              <c16:uniqueId val="{00000000-CC80-4F76-B4D4-380EB874BC17}"/>
            </c:ext>
          </c:extLst>
        </c:ser>
        <c:dLbls>
          <c:showLegendKey val="0"/>
          <c:showVal val="1"/>
          <c:showCatName val="0"/>
          <c:showSerName val="0"/>
          <c:showPercent val="0"/>
          <c:showBubbleSize val="0"/>
        </c:dLbls>
        <c:gapWidth val="100"/>
        <c:axId val="899569696"/>
        <c:axId val="899568608"/>
      </c:barChart>
      <c:catAx>
        <c:axId val="89956969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68608"/>
        <c:crosses val="autoZero"/>
        <c:auto val="1"/>
        <c:lblAlgn val="ctr"/>
        <c:lblOffset val="100"/>
        <c:noMultiLvlLbl val="0"/>
      </c:catAx>
      <c:valAx>
        <c:axId val="899568608"/>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696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各学院核定到课率</a:t>
            </a:r>
          </a:p>
        </c:rich>
      </c:tx>
      <c:layout>
        <c:manualLayout>
          <c:xMode val="edge"/>
          <c:yMode val="edge"/>
          <c:x val="0.40450609364977613"/>
          <c:y val="2.6515922294660207E-2"/>
        </c:manualLayout>
      </c:layout>
      <c:overlay val="0"/>
      <c:spPr>
        <a:noFill/>
        <a:ln>
          <a:noFill/>
        </a:ln>
        <a:effectLst/>
      </c:spPr>
    </c:title>
    <c:autoTitleDeleted val="0"/>
    <c:plotArea>
      <c:layout>
        <c:manualLayout>
          <c:layoutTarget val="inner"/>
          <c:xMode val="edge"/>
          <c:yMode val="edge"/>
          <c:x val="6.0761347676089386E-2"/>
          <c:y val="0.243034209221616"/>
          <c:w val="0.91572998350228318"/>
          <c:h val="0.66319668643303642"/>
        </c:manualLayout>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外语</c:v>
                </c:pt>
                <c:pt idx="2">
                  <c:v>公法</c:v>
                </c:pt>
                <c:pt idx="3">
                  <c:v>动医</c:v>
                </c:pt>
                <c:pt idx="4">
                  <c:v>信息</c:v>
                </c:pt>
                <c:pt idx="5">
                  <c:v>工学</c:v>
                </c:pt>
                <c:pt idx="6">
                  <c:v>生科</c:v>
                </c:pt>
                <c:pt idx="7">
                  <c:v>理学</c:v>
                </c:pt>
                <c:pt idx="8">
                  <c:v>教育</c:v>
                </c:pt>
                <c:pt idx="9">
                  <c:v>经济</c:v>
                </c:pt>
                <c:pt idx="10">
                  <c:v>资环</c:v>
                </c:pt>
                <c:pt idx="11">
                  <c:v>农学</c:v>
                </c:pt>
                <c:pt idx="12">
                  <c:v>植保</c:v>
                </c:pt>
                <c:pt idx="13">
                  <c:v>商学</c:v>
                </c:pt>
                <c:pt idx="14">
                  <c:v>园艺</c:v>
                </c:pt>
                <c:pt idx="15">
                  <c:v>食科</c:v>
                </c:pt>
                <c:pt idx="16">
                  <c:v>体艺</c:v>
                </c:pt>
                <c:pt idx="17">
                  <c:v>国际</c:v>
                </c:pt>
              </c:strCache>
            </c:strRef>
          </c:cat>
          <c:val>
            <c:numRef>
              <c:f>附表一!$J$4:$J$21</c:f>
              <c:numCache>
                <c:formatCode>0.00%</c:formatCode>
                <c:ptCount val="18"/>
                <c:pt idx="0">
                  <c:v>1</c:v>
                </c:pt>
                <c:pt idx="1">
                  <c:v>0.99662390276839996</c:v>
                </c:pt>
                <c:pt idx="2">
                  <c:v>0.993148450244698</c:v>
                </c:pt>
                <c:pt idx="3">
                  <c:v>0.99466056445461504</c:v>
                </c:pt>
                <c:pt idx="4">
                  <c:v>0.99041983657368304</c:v>
                </c:pt>
                <c:pt idx="5">
                  <c:v>0.99174587293646799</c:v>
                </c:pt>
                <c:pt idx="6">
                  <c:v>0.98973607038123201</c:v>
                </c:pt>
                <c:pt idx="7">
                  <c:v>0.98764629388816605</c:v>
                </c:pt>
                <c:pt idx="8">
                  <c:v>1</c:v>
                </c:pt>
                <c:pt idx="9">
                  <c:v>0.98338870431893699</c:v>
                </c:pt>
                <c:pt idx="10">
                  <c:v>0.976726726726727</c:v>
                </c:pt>
                <c:pt idx="11">
                  <c:v>0.97208303507516103</c:v>
                </c:pt>
                <c:pt idx="12">
                  <c:v>0.99734748010610097</c:v>
                </c:pt>
                <c:pt idx="13">
                  <c:v>0.95507375949932904</c:v>
                </c:pt>
                <c:pt idx="14">
                  <c:v>0.97787056367432101</c:v>
                </c:pt>
                <c:pt idx="15">
                  <c:v>1</c:v>
                </c:pt>
                <c:pt idx="16">
                  <c:v>0.94257854821235099</c:v>
                </c:pt>
                <c:pt idx="17">
                  <c:v>0.89255189255189304</c:v>
                </c:pt>
              </c:numCache>
            </c:numRef>
          </c:val>
          <c:extLst xmlns:c16r2="http://schemas.microsoft.com/office/drawing/2015/06/chart">
            <c:ext xmlns:c16="http://schemas.microsoft.com/office/drawing/2014/chart" uri="{C3380CC4-5D6E-409C-BE32-E72D297353CC}">
              <c16:uniqueId val="{00000000-5F01-4315-B552-8E972138D4DA}"/>
            </c:ext>
          </c:extLst>
        </c:ser>
        <c:dLbls>
          <c:showLegendKey val="0"/>
          <c:showVal val="1"/>
          <c:showCatName val="0"/>
          <c:showSerName val="0"/>
          <c:showPercent val="0"/>
          <c:showBubbleSize val="0"/>
        </c:dLbls>
        <c:gapWidth val="100"/>
        <c:axId val="899563712"/>
        <c:axId val="899565344"/>
      </c:barChart>
      <c:catAx>
        <c:axId val="899563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65344"/>
        <c:crosses val="autoZero"/>
        <c:auto val="1"/>
        <c:lblAlgn val="ctr"/>
        <c:lblOffset val="100"/>
        <c:noMultiLvlLbl val="0"/>
      </c:catAx>
      <c:valAx>
        <c:axId val="899565344"/>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6371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各学院课堂违纪率</a:t>
            </a:r>
          </a:p>
        </c:rich>
      </c:tx>
      <c:layout>
        <c:manualLayout>
          <c:xMode val="edge"/>
          <c:yMode val="edge"/>
          <c:x val="0.40089801154586313"/>
          <c:y val="3.0234315948601709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外语</c:v>
                </c:pt>
                <c:pt idx="2">
                  <c:v>公法</c:v>
                </c:pt>
                <c:pt idx="3">
                  <c:v>动医</c:v>
                </c:pt>
                <c:pt idx="4">
                  <c:v>信息</c:v>
                </c:pt>
                <c:pt idx="5">
                  <c:v>工学</c:v>
                </c:pt>
                <c:pt idx="6">
                  <c:v>生科</c:v>
                </c:pt>
                <c:pt idx="7">
                  <c:v>理学</c:v>
                </c:pt>
                <c:pt idx="8">
                  <c:v>教育</c:v>
                </c:pt>
                <c:pt idx="9">
                  <c:v>经济</c:v>
                </c:pt>
                <c:pt idx="10">
                  <c:v>资环</c:v>
                </c:pt>
                <c:pt idx="11">
                  <c:v>农学</c:v>
                </c:pt>
                <c:pt idx="12">
                  <c:v>植保</c:v>
                </c:pt>
                <c:pt idx="13">
                  <c:v>商学</c:v>
                </c:pt>
                <c:pt idx="14">
                  <c:v>园艺</c:v>
                </c:pt>
                <c:pt idx="15">
                  <c:v>食科</c:v>
                </c:pt>
                <c:pt idx="16">
                  <c:v>体艺</c:v>
                </c:pt>
                <c:pt idx="17">
                  <c:v>国际</c:v>
                </c:pt>
              </c:strCache>
            </c:strRef>
          </c:cat>
          <c:val>
            <c:numRef>
              <c:f>附表一!$L$4:$L$21</c:f>
              <c:numCache>
                <c:formatCode>0.00%</c:formatCode>
                <c:ptCount val="18"/>
                <c:pt idx="0">
                  <c:v>3.7359900373599001E-3</c:v>
                </c:pt>
                <c:pt idx="1">
                  <c:v>1.39372822299652E-3</c:v>
                </c:pt>
                <c:pt idx="2">
                  <c:v>3.2656023222061002E-3</c:v>
                </c:pt>
                <c:pt idx="3">
                  <c:v>1.04923325262308E-2</c:v>
                </c:pt>
                <c:pt idx="4">
                  <c:v>3.8541357841684002E-3</c:v>
                </c:pt>
                <c:pt idx="5">
                  <c:v>8.6139389193422098E-3</c:v>
                </c:pt>
                <c:pt idx="6">
                  <c:v>1.5174506828528099E-2</c:v>
                </c:pt>
                <c:pt idx="7">
                  <c:v>5.9523809523809503E-3</c:v>
                </c:pt>
                <c:pt idx="8">
                  <c:v>5.1568543188654902E-3</c:v>
                </c:pt>
                <c:pt idx="9">
                  <c:v>1.03626943005181E-3</c:v>
                </c:pt>
                <c:pt idx="10">
                  <c:v>4.8115477145148399E-3</c:v>
                </c:pt>
                <c:pt idx="11">
                  <c:v>1.18782479584261E-2</c:v>
                </c:pt>
                <c:pt idx="12">
                  <c:v>5.4794520547945197E-3</c:v>
                </c:pt>
                <c:pt idx="13">
                  <c:v>2.0768431983385302E-3</c:v>
                </c:pt>
                <c:pt idx="14">
                  <c:v>5.5274067250115199E-3</c:v>
                </c:pt>
                <c:pt idx="15">
                  <c:v>1.6260162601626001E-2</c:v>
                </c:pt>
                <c:pt idx="16">
                  <c:v>1.6166281755196299E-2</c:v>
                </c:pt>
                <c:pt idx="17">
                  <c:v>7.0671378091872799E-3</c:v>
                </c:pt>
              </c:numCache>
            </c:numRef>
          </c:val>
          <c:extLst xmlns:c16r2="http://schemas.microsoft.com/office/drawing/2015/06/chart">
            <c:ext xmlns:c16="http://schemas.microsoft.com/office/drawing/2014/chart" uri="{C3380CC4-5D6E-409C-BE32-E72D297353CC}">
              <c16:uniqueId val="{00000000-6A56-46B1-AC86-95748491D50D}"/>
            </c:ext>
          </c:extLst>
        </c:ser>
        <c:dLbls>
          <c:showLegendKey val="0"/>
          <c:showVal val="1"/>
          <c:showCatName val="0"/>
          <c:showSerName val="0"/>
          <c:showPercent val="0"/>
          <c:showBubbleSize val="0"/>
        </c:dLbls>
        <c:gapWidth val="100"/>
        <c:axId val="899557728"/>
        <c:axId val="899567520"/>
      </c:barChart>
      <c:catAx>
        <c:axId val="89955772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67520"/>
        <c:crosses val="autoZero"/>
        <c:auto val="1"/>
        <c:lblAlgn val="ctr"/>
        <c:lblOffset val="100"/>
        <c:noMultiLvlLbl val="0"/>
      </c:catAx>
      <c:valAx>
        <c:axId val="899567520"/>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57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各学院课堂请假率</a:t>
            </a:r>
          </a:p>
        </c:rich>
      </c:tx>
      <c:layout>
        <c:manualLayout>
          <c:xMode val="edge"/>
          <c:yMode val="edge"/>
          <c:x val="0.41679593851360891"/>
          <c:y val="4.0312421264802237E-2"/>
        </c:manualLayout>
      </c:layout>
      <c:overlay val="0"/>
      <c:spPr>
        <a:noFill/>
        <a:ln>
          <a:noFill/>
        </a:ln>
        <a:effectLst/>
      </c:spPr>
    </c:title>
    <c:autoTitleDeleted val="0"/>
    <c:plotArea>
      <c:layout>
        <c:manualLayout>
          <c:layoutTarget val="inner"/>
          <c:xMode val="edge"/>
          <c:yMode val="edge"/>
          <c:x val="4.7457893799125801E-2"/>
          <c:y val="0.24701436130007606"/>
          <c:w val="0.92912992473061096"/>
          <c:h val="0.65768088512745404"/>
        </c:manualLayout>
      </c:layout>
      <c:barChart>
        <c:barDir val="col"/>
        <c:grouping val="clustered"/>
        <c:varyColors val="0"/>
        <c:ser>
          <c:idx val="0"/>
          <c:order val="0"/>
          <c:invertIfNegative val="0"/>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附表一!$A$4:$A$21</c:f>
              <c:strCache>
                <c:ptCount val="18"/>
                <c:pt idx="0">
                  <c:v>动科</c:v>
                </c:pt>
                <c:pt idx="1">
                  <c:v>外语</c:v>
                </c:pt>
                <c:pt idx="2">
                  <c:v>公法</c:v>
                </c:pt>
                <c:pt idx="3">
                  <c:v>动医</c:v>
                </c:pt>
                <c:pt idx="4">
                  <c:v>信息</c:v>
                </c:pt>
                <c:pt idx="5">
                  <c:v>工学</c:v>
                </c:pt>
                <c:pt idx="6">
                  <c:v>生科</c:v>
                </c:pt>
                <c:pt idx="7">
                  <c:v>理学</c:v>
                </c:pt>
                <c:pt idx="8">
                  <c:v>教育</c:v>
                </c:pt>
                <c:pt idx="9">
                  <c:v>经济</c:v>
                </c:pt>
                <c:pt idx="10">
                  <c:v>资环</c:v>
                </c:pt>
                <c:pt idx="11">
                  <c:v>农学</c:v>
                </c:pt>
                <c:pt idx="12">
                  <c:v>植保</c:v>
                </c:pt>
                <c:pt idx="13">
                  <c:v>商学</c:v>
                </c:pt>
                <c:pt idx="14">
                  <c:v>园艺</c:v>
                </c:pt>
                <c:pt idx="15">
                  <c:v>食科</c:v>
                </c:pt>
                <c:pt idx="16">
                  <c:v>体艺</c:v>
                </c:pt>
                <c:pt idx="17">
                  <c:v>国际</c:v>
                </c:pt>
              </c:strCache>
            </c:strRef>
          </c:cat>
          <c:val>
            <c:numRef>
              <c:f>附表一!$I$4:$I$21</c:f>
              <c:numCache>
                <c:formatCode>0.00%</c:formatCode>
                <c:ptCount val="18"/>
                <c:pt idx="0">
                  <c:v>5.30660377358491E-2</c:v>
                </c:pt>
                <c:pt idx="1">
                  <c:v>2.7683997299122201E-2</c:v>
                </c:pt>
                <c:pt idx="2">
                  <c:v>9.3964110929853198E-2</c:v>
                </c:pt>
                <c:pt idx="3">
                  <c:v>4.9580472921433999E-2</c:v>
                </c:pt>
                <c:pt idx="4">
                  <c:v>4.0011270780501498E-2</c:v>
                </c:pt>
                <c:pt idx="5">
                  <c:v>3.3516758379189597E-2</c:v>
                </c:pt>
                <c:pt idx="6">
                  <c:v>2.3460410557184799E-2</c:v>
                </c:pt>
                <c:pt idx="7">
                  <c:v>5.9167750325097503E-2</c:v>
                </c:pt>
                <c:pt idx="8">
                  <c:v>5.1752241238793802E-2</c:v>
                </c:pt>
                <c:pt idx="9">
                  <c:v>6.7394399620313197E-2</c:v>
                </c:pt>
                <c:pt idx="10">
                  <c:v>4.0540540540540501E-2</c:v>
                </c:pt>
                <c:pt idx="11">
                  <c:v>7.8740157480314994E-3</c:v>
                </c:pt>
                <c:pt idx="12">
                  <c:v>2.9177718832891199E-2</c:v>
                </c:pt>
                <c:pt idx="13">
                  <c:v>9.4099240053643299E-2</c:v>
                </c:pt>
                <c:pt idx="14">
                  <c:v>7.13987473903967E-2</c:v>
                </c:pt>
                <c:pt idx="15">
                  <c:v>6.1068702290076299E-2</c:v>
                </c:pt>
                <c:pt idx="16">
                  <c:v>4.3336944745395404E-3</c:v>
                </c:pt>
                <c:pt idx="17">
                  <c:v>2.8693528693528699E-2</c:v>
                </c:pt>
              </c:numCache>
            </c:numRef>
          </c:val>
          <c:extLst xmlns:c16r2="http://schemas.microsoft.com/office/drawing/2015/06/chart">
            <c:ext xmlns:c16="http://schemas.microsoft.com/office/drawing/2014/chart" uri="{C3380CC4-5D6E-409C-BE32-E72D297353CC}">
              <c16:uniqueId val="{00000000-BEDF-494F-865B-403718D1A2D8}"/>
            </c:ext>
          </c:extLst>
        </c:ser>
        <c:dLbls>
          <c:showLegendKey val="0"/>
          <c:showVal val="1"/>
          <c:showCatName val="0"/>
          <c:showSerName val="0"/>
          <c:showPercent val="0"/>
          <c:showBubbleSize val="0"/>
        </c:dLbls>
        <c:gapWidth val="100"/>
        <c:axId val="899568064"/>
        <c:axId val="899558816"/>
      </c:barChart>
      <c:catAx>
        <c:axId val="89956806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58816"/>
        <c:crosses val="autoZero"/>
        <c:auto val="1"/>
        <c:lblAlgn val="ctr"/>
        <c:lblOffset val="100"/>
        <c:noMultiLvlLbl val="0"/>
      </c:catAx>
      <c:valAx>
        <c:axId val="899558816"/>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0"/>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68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各学院早自习出勤率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外语</c:v>
                </c:pt>
                <c:pt idx="2">
                  <c:v>公法</c:v>
                </c:pt>
                <c:pt idx="3">
                  <c:v>动医</c:v>
                </c:pt>
                <c:pt idx="4">
                  <c:v>信息</c:v>
                </c:pt>
                <c:pt idx="5">
                  <c:v>工学</c:v>
                </c:pt>
                <c:pt idx="6">
                  <c:v>生科</c:v>
                </c:pt>
                <c:pt idx="7">
                  <c:v>理学</c:v>
                </c:pt>
                <c:pt idx="8">
                  <c:v>教育</c:v>
                </c:pt>
                <c:pt idx="9">
                  <c:v>经济</c:v>
                </c:pt>
                <c:pt idx="10">
                  <c:v>资环</c:v>
                </c:pt>
                <c:pt idx="11">
                  <c:v>农学</c:v>
                </c:pt>
                <c:pt idx="12">
                  <c:v>植保</c:v>
                </c:pt>
                <c:pt idx="13">
                  <c:v>商学</c:v>
                </c:pt>
                <c:pt idx="14">
                  <c:v>园艺</c:v>
                </c:pt>
                <c:pt idx="15">
                  <c:v>食科</c:v>
                </c:pt>
                <c:pt idx="16">
                  <c:v>体艺</c:v>
                </c:pt>
                <c:pt idx="17">
                  <c:v>国际</c:v>
                </c:pt>
              </c:strCache>
            </c:strRef>
          </c:cat>
          <c:val>
            <c:numRef>
              <c:f>附表一!$B$4:$B$21</c:f>
              <c:numCache>
                <c:formatCode>0.00%</c:formatCode>
                <c:ptCount val="18"/>
                <c:pt idx="0">
                  <c:v>1</c:v>
                </c:pt>
                <c:pt idx="1">
                  <c:v>1</c:v>
                </c:pt>
                <c:pt idx="2">
                  <c:v>1</c:v>
                </c:pt>
                <c:pt idx="3">
                  <c:v>0.98387096774193505</c:v>
                </c:pt>
                <c:pt idx="4">
                  <c:v>1</c:v>
                </c:pt>
                <c:pt idx="5">
                  <c:v>0.98360655737704905</c:v>
                </c:pt>
                <c:pt idx="6">
                  <c:v>0.99763593380614701</c:v>
                </c:pt>
                <c:pt idx="7">
                  <c:v>1</c:v>
                </c:pt>
                <c:pt idx="8">
                  <c:v>0.99672131147540999</c:v>
                </c:pt>
                <c:pt idx="9">
                  <c:v>1</c:v>
                </c:pt>
                <c:pt idx="10">
                  <c:v>0.99036918138041696</c:v>
                </c:pt>
                <c:pt idx="11">
                  <c:v>1</c:v>
                </c:pt>
                <c:pt idx="12">
                  <c:v>1</c:v>
                </c:pt>
                <c:pt idx="13">
                  <c:v>0.980106100795756</c:v>
                </c:pt>
                <c:pt idx="14">
                  <c:v>0.998046875</c:v>
                </c:pt>
                <c:pt idx="15">
                  <c:v>0.99418604651162801</c:v>
                </c:pt>
                <c:pt idx="16">
                  <c:v>0.96747967479674801</c:v>
                </c:pt>
                <c:pt idx="17">
                  <c:v>0.92500000000000004</c:v>
                </c:pt>
              </c:numCache>
            </c:numRef>
          </c:val>
          <c:extLst xmlns:c16r2="http://schemas.microsoft.com/office/drawing/2015/06/chart">
            <c:ext xmlns:c16="http://schemas.microsoft.com/office/drawing/2014/chart" uri="{C3380CC4-5D6E-409C-BE32-E72D297353CC}">
              <c16:uniqueId val="{00000000-9A30-466E-BFAD-47B508A8C0B8}"/>
            </c:ext>
          </c:extLst>
        </c:ser>
        <c:dLbls>
          <c:showLegendKey val="0"/>
          <c:showVal val="0"/>
          <c:showCatName val="0"/>
          <c:showSerName val="0"/>
          <c:showPercent val="0"/>
          <c:showBubbleSize val="0"/>
        </c:dLbls>
        <c:gapWidth val="219"/>
        <c:overlap val="-27"/>
        <c:axId val="899569152"/>
        <c:axId val="899555552"/>
      </c:barChart>
      <c:catAx>
        <c:axId val="89956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55552"/>
        <c:crosses val="autoZero"/>
        <c:auto val="1"/>
        <c:lblAlgn val="ctr"/>
        <c:lblOffset val="100"/>
        <c:noMultiLvlLbl val="0"/>
      </c:catAx>
      <c:valAx>
        <c:axId val="899555552"/>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899569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各学院课堂迟到率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附表一!$A$4:$A$21</c:f>
              <c:strCache>
                <c:ptCount val="18"/>
                <c:pt idx="0">
                  <c:v>动科</c:v>
                </c:pt>
                <c:pt idx="1">
                  <c:v>外语</c:v>
                </c:pt>
                <c:pt idx="2">
                  <c:v>公法</c:v>
                </c:pt>
                <c:pt idx="3">
                  <c:v>动医</c:v>
                </c:pt>
                <c:pt idx="4">
                  <c:v>信息</c:v>
                </c:pt>
                <c:pt idx="5">
                  <c:v>工学</c:v>
                </c:pt>
                <c:pt idx="6">
                  <c:v>生科</c:v>
                </c:pt>
                <c:pt idx="7">
                  <c:v>理学</c:v>
                </c:pt>
                <c:pt idx="8">
                  <c:v>教育</c:v>
                </c:pt>
                <c:pt idx="9">
                  <c:v>经济</c:v>
                </c:pt>
                <c:pt idx="10">
                  <c:v>资环</c:v>
                </c:pt>
                <c:pt idx="11">
                  <c:v>农学</c:v>
                </c:pt>
                <c:pt idx="12">
                  <c:v>植保</c:v>
                </c:pt>
                <c:pt idx="13">
                  <c:v>商学</c:v>
                </c:pt>
                <c:pt idx="14">
                  <c:v>园艺</c:v>
                </c:pt>
                <c:pt idx="15">
                  <c:v>食科</c:v>
                </c:pt>
                <c:pt idx="16">
                  <c:v>体艺</c:v>
                </c:pt>
                <c:pt idx="17">
                  <c:v>国际</c:v>
                </c:pt>
              </c:strCache>
            </c:strRef>
          </c:cat>
          <c:val>
            <c:numRef>
              <c:f>附表一!$M$4:$M$21</c:f>
              <c:numCache>
                <c:formatCode>0.00%</c:formatCode>
                <c:ptCount val="18"/>
                <c:pt idx="0">
                  <c:v>1.1207970112079701E-2</c:v>
                </c:pt>
                <c:pt idx="1">
                  <c:v>0</c:v>
                </c:pt>
                <c:pt idx="2">
                  <c:v>7.2568940493468795E-4</c:v>
                </c:pt>
                <c:pt idx="3">
                  <c:v>0</c:v>
                </c:pt>
                <c:pt idx="4">
                  <c:v>1.18588793359028E-3</c:v>
                </c:pt>
                <c:pt idx="5">
                  <c:v>2.3492560689115098E-3</c:v>
                </c:pt>
                <c:pt idx="6">
                  <c:v>7.5872534142640401E-3</c:v>
                </c:pt>
                <c:pt idx="7">
                  <c:v>5.9523809523809503E-3</c:v>
                </c:pt>
                <c:pt idx="8">
                  <c:v>4.2973785990545801E-4</c:v>
                </c:pt>
                <c:pt idx="9">
                  <c:v>3.1088082901554398E-3</c:v>
                </c:pt>
                <c:pt idx="10">
                  <c:v>8.0192461908580592E-3</c:v>
                </c:pt>
                <c:pt idx="11">
                  <c:v>7.4239049740163301E-4</c:v>
                </c:pt>
                <c:pt idx="12">
                  <c:v>3.5616438356164397E-2</c:v>
                </c:pt>
                <c:pt idx="13">
                  <c:v>6.4901349948078904E-3</c:v>
                </c:pt>
                <c:pt idx="14">
                  <c:v>5.9880239520958096E-3</c:v>
                </c:pt>
                <c:pt idx="15">
                  <c:v>2.0325203252032499E-2</c:v>
                </c:pt>
                <c:pt idx="16">
                  <c:v>0</c:v>
                </c:pt>
                <c:pt idx="17">
                  <c:v>0</c:v>
                </c:pt>
              </c:numCache>
            </c:numRef>
          </c:val>
          <c:extLst xmlns:c16r2="http://schemas.microsoft.com/office/drawing/2015/06/chart">
            <c:ext xmlns:c16="http://schemas.microsoft.com/office/drawing/2014/chart" uri="{C3380CC4-5D6E-409C-BE32-E72D297353CC}">
              <c16:uniqueId val="{00000000-1873-44D4-85F6-AF270BF2E6DF}"/>
            </c:ext>
          </c:extLst>
        </c:ser>
        <c:dLbls>
          <c:showLegendKey val="0"/>
          <c:showVal val="0"/>
          <c:showCatName val="0"/>
          <c:showSerName val="0"/>
          <c:showPercent val="0"/>
          <c:showBubbleSize val="0"/>
        </c:dLbls>
        <c:gapWidth val="219"/>
        <c:overlap val="-27"/>
        <c:axId val="899556096"/>
        <c:axId val="899559360"/>
      </c:barChart>
      <c:catAx>
        <c:axId val="89955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899559360"/>
        <c:crosses val="autoZero"/>
        <c:auto val="1"/>
        <c:lblAlgn val="ctr"/>
        <c:lblOffset val="100"/>
        <c:noMultiLvlLbl val="0"/>
      </c:catAx>
      <c:valAx>
        <c:axId val="8995593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899556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32</xdr:row>
      <xdr:rowOff>53975</xdr:rowOff>
    </xdr:from>
    <xdr:to>
      <xdr:col>15</xdr:col>
      <xdr:colOff>899795</xdr:colOff>
      <xdr:row>47</xdr:row>
      <xdr:rowOff>43815</xdr:rowOff>
    </xdr:to>
    <xdr:graphicFrame macro="">
      <xdr:nvGraphicFramePr>
        <xdr:cNvPr id="21" name="图表 20">
          <a:extLst>
            <a:ext uri="{FF2B5EF4-FFF2-40B4-BE49-F238E27FC236}">
              <a16:creationId xmlns:a16="http://schemas.microsoft.com/office/drawing/2014/main" xmlns=""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98425</xdr:rowOff>
    </xdr:from>
    <xdr:to>
      <xdr:col>15</xdr:col>
      <xdr:colOff>842645</xdr:colOff>
      <xdr:row>65</xdr:row>
      <xdr:rowOff>88265</xdr:rowOff>
    </xdr:to>
    <xdr:graphicFrame macro="">
      <xdr:nvGraphicFramePr>
        <xdr:cNvPr id="22" name="图表 21">
          <a:extLst>
            <a:ext uri="{FF2B5EF4-FFF2-40B4-BE49-F238E27FC236}">
              <a16:creationId xmlns:a16="http://schemas.microsoft.com/office/drawing/2014/main" xmlns=""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68</xdr:row>
      <xdr:rowOff>165100</xdr:rowOff>
    </xdr:from>
    <xdr:to>
      <xdr:col>15</xdr:col>
      <xdr:colOff>969645</xdr:colOff>
      <xdr:row>83</xdr:row>
      <xdr:rowOff>154940</xdr:rowOff>
    </xdr:to>
    <xdr:graphicFrame macro="">
      <xdr:nvGraphicFramePr>
        <xdr:cNvPr id="23" name="图表 22">
          <a:extLst>
            <a:ext uri="{FF2B5EF4-FFF2-40B4-BE49-F238E27FC236}">
              <a16:creationId xmlns:a16="http://schemas.microsoft.com/office/drawing/2014/main" xmlns=""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86</xdr:row>
      <xdr:rowOff>57150</xdr:rowOff>
    </xdr:from>
    <xdr:to>
      <xdr:col>15</xdr:col>
      <xdr:colOff>1042670</xdr:colOff>
      <xdr:row>101</xdr:row>
      <xdr:rowOff>5715</xdr:rowOff>
    </xdr:to>
    <xdr:graphicFrame macro="">
      <xdr:nvGraphicFramePr>
        <xdr:cNvPr id="24" name="图表 23">
          <a:extLst>
            <a:ext uri="{FF2B5EF4-FFF2-40B4-BE49-F238E27FC236}">
              <a16:creationId xmlns:a16="http://schemas.microsoft.com/office/drawing/2014/main" xmlns=""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xdr:colOff>
      <xdr:row>123</xdr:row>
      <xdr:rowOff>42862</xdr:rowOff>
    </xdr:from>
    <xdr:to>
      <xdr:col>15</xdr:col>
      <xdr:colOff>1104900</xdr:colOff>
      <xdr:row>139</xdr:row>
      <xdr:rowOff>42862</xdr:rowOff>
    </xdr:to>
    <xdr:graphicFrame macro="">
      <xdr:nvGraphicFramePr>
        <xdr:cNvPr id="25" name="图表 24">
          <a:extLst>
            <a:ext uri="{FF2B5EF4-FFF2-40B4-BE49-F238E27FC236}">
              <a16:creationId xmlns:a16="http://schemas.microsoft.com/office/drawing/2014/main" xmlns=""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104</xdr:row>
      <xdr:rowOff>4762</xdr:rowOff>
    </xdr:from>
    <xdr:to>
      <xdr:col>15</xdr:col>
      <xdr:colOff>1082041</xdr:colOff>
      <xdr:row>120</xdr:row>
      <xdr:rowOff>4762</xdr:rowOff>
    </xdr:to>
    <xdr:graphicFrame macro="">
      <xdr:nvGraphicFramePr>
        <xdr:cNvPr id="26" name="图表 25">
          <a:extLst>
            <a:ext uri="{FF2B5EF4-FFF2-40B4-BE49-F238E27FC236}">
              <a16:creationId xmlns:a16="http://schemas.microsoft.com/office/drawing/2014/main" xmlns=""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workbookViewId="0">
      <selection activeCell="N15" sqref="N15"/>
    </sheetView>
  </sheetViews>
  <sheetFormatPr defaultColWidth="9" defaultRowHeight="13.5"/>
  <cols>
    <col min="2" max="2" width="10.25" customWidth="1"/>
    <col min="3" max="3" width="9.375" bestFit="1" customWidth="1"/>
    <col min="4" max="4" width="12.5" customWidth="1"/>
    <col min="5" max="5" width="10.125" customWidth="1"/>
    <col min="6" max="6" width="9" customWidth="1"/>
    <col min="14" max="14" width="12.625"/>
    <col min="16" max="16" width="12.625"/>
  </cols>
  <sheetData>
    <row r="1" spans="1:12" s="3" customFormat="1" ht="20.25">
      <c r="A1" s="98" t="s">
        <v>125</v>
      </c>
      <c r="B1" s="98"/>
      <c r="C1" s="98"/>
      <c r="D1" s="98"/>
      <c r="E1" s="98"/>
      <c r="F1" s="98"/>
      <c r="G1" s="98"/>
      <c r="H1" s="98"/>
      <c r="I1" s="98"/>
      <c r="J1" s="98"/>
      <c r="K1" s="98"/>
      <c r="L1" s="98"/>
    </row>
    <row r="2" spans="1:12" s="3" customFormat="1" ht="18.75">
      <c r="A2" s="99" t="s">
        <v>0</v>
      </c>
      <c r="B2" s="99" t="s">
        <v>1</v>
      </c>
      <c r="C2" s="100"/>
      <c r="D2" s="100"/>
      <c r="E2" s="100"/>
      <c r="F2" s="99" t="s">
        <v>2</v>
      </c>
      <c r="G2" s="99"/>
      <c r="H2" s="99"/>
      <c r="I2" s="99"/>
      <c r="J2" s="99"/>
      <c r="K2" s="99" t="s">
        <v>3</v>
      </c>
      <c r="L2" s="99" t="s">
        <v>4</v>
      </c>
    </row>
    <row r="3" spans="1:12" s="3" customFormat="1" ht="22.5">
      <c r="A3" s="99"/>
      <c r="B3" s="1" t="s">
        <v>5</v>
      </c>
      <c r="C3" s="31" t="s">
        <v>54</v>
      </c>
      <c r="D3" s="2" t="s">
        <v>6</v>
      </c>
      <c r="E3" s="4" t="s">
        <v>7</v>
      </c>
      <c r="F3" s="30" t="s">
        <v>53</v>
      </c>
      <c r="G3" s="30" t="s">
        <v>52</v>
      </c>
      <c r="H3" s="2" t="s">
        <v>9</v>
      </c>
      <c r="I3" s="2" t="s">
        <v>10</v>
      </c>
      <c r="J3" s="2" t="s">
        <v>11</v>
      </c>
      <c r="K3" s="99"/>
      <c r="L3" s="99"/>
    </row>
    <row r="4" spans="1:12" s="3" customFormat="1" ht="16.350000000000001" customHeight="1">
      <c r="A4" s="59" t="s">
        <v>12</v>
      </c>
      <c r="B4" s="32">
        <f>VLOOKUP(A4,附表二,4,0)</f>
        <v>1</v>
      </c>
      <c r="C4" s="32">
        <f>VLOOKUP(A4,附表二,11,0)</f>
        <v>1</v>
      </c>
      <c r="D4" s="33">
        <v>10</v>
      </c>
      <c r="E4" s="33">
        <f>VLOOKUP(A4,附表二,17,0)</f>
        <v>9.8000000000000007</v>
      </c>
      <c r="F4" s="52">
        <f>VLOOKUP(A4,附表一,2,0)</f>
        <v>1</v>
      </c>
      <c r="G4" s="32">
        <f>VLOOKUP(A4,附表一,10,0)</f>
        <v>1</v>
      </c>
      <c r="H4" s="8">
        <f>VLOOKUP(A4,附表一,9,0)</f>
        <v>5.30660377358491E-2</v>
      </c>
      <c r="I4" s="34">
        <f>VLOOKUP(A4,附表一,12,0)</f>
        <v>3.7359900373599001E-3</v>
      </c>
      <c r="J4" s="9">
        <f>VLOOKUP(A4,附表一,15,0)</f>
        <v>20</v>
      </c>
      <c r="K4" s="53">
        <f>VLOOKUP(A4,附表一,17,0)+VLOOKUP(A4,附表二,18,0)</f>
        <v>199.8</v>
      </c>
      <c r="L4" s="54">
        <f>RANK(K4,$K$4:$K$21,0)</f>
        <v>1</v>
      </c>
    </row>
    <row r="5" spans="1:12" s="3" customFormat="1" ht="16.350000000000001" customHeight="1">
      <c r="A5" s="59" t="s">
        <v>25</v>
      </c>
      <c r="B5" s="32">
        <f>VLOOKUP(A5,附表二,4,0)</f>
        <v>1</v>
      </c>
      <c r="C5" s="32">
        <f>VLOOKUP(A5,附表二,11,0)</f>
        <v>1</v>
      </c>
      <c r="D5" s="33">
        <v>10</v>
      </c>
      <c r="E5" s="33">
        <f>VLOOKUP(A5,附表二,17,0)</f>
        <v>10</v>
      </c>
      <c r="F5" s="52">
        <f>VLOOKUP(A5,湖南农业大学学生日常学习检查得分周汇总_2017春季学期第二周,2,0)</f>
        <v>1</v>
      </c>
      <c r="G5" s="32">
        <f>VLOOKUP(A5,附表一,10,0)</f>
        <v>0.99662390276839996</v>
      </c>
      <c r="H5" s="8">
        <f>VLOOKUP(A5,附表一,9,0)</f>
        <v>2.7683997299122201E-2</v>
      </c>
      <c r="I5" s="34">
        <f>VLOOKUP(A5,附表一,12,0)</f>
        <v>1.39372822299652E-3</v>
      </c>
      <c r="J5" s="9">
        <f>VLOOKUP(A5,附表一,15,0)</f>
        <v>20</v>
      </c>
      <c r="K5" s="53">
        <f>VLOOKUP(A5,附表一,17,0)+VLOOKUP(A5,附表二,18,0)</f>
        <v>199.76367319378801</v>
      </c>
      <c r="L5" s="54">
        <f>RANK(K5,$K$4:$K$21,0)</f>
        <v>2</v>
      </c>
    </row>
    <row r="6" spans="1:12" s="3" customFormat="1" ht="16.350000000000001" customHeight="1">
      <c r="A6" s="59" t="s">
        <v>26</v>
      </c>
      <c r="B6" s="32">
        <f>VLOOKUP(A6,附表二,4,0)</f>
        <v>1</v>
      </c>
      <c r="C6" s="32">
        <f>VLOOKUP(A6,附表二,11,0)</f>
        <v>1</v>
      </c>
      <c r="D6" s="33">
        <v>10</v>
      </c>
      <c r="E6" s="33">
        <f>VLOOKUP(A6,附表二,17,0)</f>
        <v>10</v>
      </c>
      <c r="F6" s="52">
        <f>VLOOKUP(A6,表一,2,0)</f>
        <v>1</v>
      </c>
      <c r="G6" s="32">
        <f>VLOOKUP(A6,附表一,10,0)</f>
        <v>0.99041983657368304</v>
      </c>
      <c r="H6" s="8">
        <f>VLOOKUP(A6,附表一,9,0)</f>
        <v>4.0011270780501498E-2</v>
      </c>
      <c r="I6" s="34">
        <f>VLOOKUP(A6,附表一,12,0)</f>
        <v>3.8541357841684002E-3</v>
      </c>
      <c r="J6" s="9">
        <f>VLOOKUP(A6,附表一,15,0)</f>
        <v>20</v>
      </c>
      <c r="K6" s="53">
        <f>VLOOKUP(A6,附表一,17,0)+VLOOKUP(A6,附表二,18,0)</f>
        <v>199.32938856015781</v>
      </c>
      <c r="L6" s="54">
        <f>RANK(K6,$K$4:$K$21,0)</f>
        <v>3</v>
      </c>
    </row>
    <row r="7" spans="1:12" s="3" customFormat="1" ht="16.350000000000001" customHeight="1">
      <c r="A7" s="59" t="s">
        <v>22</v>
      </c>
      <c r="B7" s="32">
        <f>VLOOKUP(A7,附表二,4,0)</f>
        <v>1</v>
      </c>
      <c r="C7" s="32">
        <f>VLOOKUP(A7,附表二,11,0)</f>
        <v>1</v>
      </c>
      <c r="D7" s="33">
        <v>10</v>
      </c>
      <c r="E7" s="33">
        <f>VLOOKUP(A7,附表二,17,0)</f>
        <v>10</v>
      </c>
      <c r="F7" s="52">
        <f>VLOOKUP(A7,表一,2,0)</f>
        <v>0.99763593380614701</v>
      </c>
      <c r="G7" s="32">
        <f>VLOOKUP(A7,附表一,10,0)</f>
        <v>0.98973607038123201</v>
      </c>
      <c r="H7" s="8">
        <f>VLOOKUP(A7,附表一,9,0)</f>
        <v>2.3460410557184799E-2</v>
      </c>
      <c r="I7" s="34">
        <f>VLOOKUP(A7,附表一,12,0)</f>
        <v>1.5174506828528099E-2</v>
      </c>
      <c r="J7" s="9">
        <f>VLOOKUP(A7,附表一,15,0)</f>
        <v>20</v>
      </c>
      <c r="K7" s="53">
        <f>VLOOKUP(A7,附表一,17,0)+VLOOKUP(A7,附表二,18,0)</f>
        <v>199.2578842647477</v>
      </c>
      <c r="L7" s="54">
        <f>RANK(K7,$K$4:$K$21,0)</f>
        <v>4</v>
      </c>
    </row>
    <row r="8" spans="1:12" s="3" customFormat="1" ht="16.350000000000001" customHeight="1">
      <c r="A8" s="60" t="s">
        <v>19</v>
      </c>
      <c r="B8" s="32">
        <f>VLOOKUP(A8,附表二,4,0)</f>
        <v>1</v>
      </c>
      <c r="C8" s="32">
        <f>VLOOKUP(A8,附表二,11,0)</f>
        <v>1</v>
      </c>
      <c r="D8" s="33">
        <v>10</v>
      </c>
      <c r="E8" s="33">
        <f>VLOOKUP(A8,附表二,17,0)</f>
        <v>10</v>
      </c>
      <c r="F8" s="52">
        <f>VLOOKUP(A8,表一,2,0)</f>
        <v>1</v>
      </c>
      <c r="G8" s="32">
        <f>VLOOKUP(A8,附表一,10,0)</f>
        <v>0.98764629388816605</v>
      </c>
      <c r="H8" s="8">
        <f>VLOOKUP(A8,附表一,9,0)</f>
        <v>5.9167750325097503E-2</v>
      </c>
      <c r="I8" s="34">
        <f>VLOOKUP(A8,附表一,12,0)</f>
        <v>5.9523809523809503E-3</v>
      </c>
      <c r="J8" s="9">
        <f>VLOOKUP(A8,附表一,15,0)</f>
        <v>20</v>
      </c>
      <c r="K8" s="53">
        <f>VLOOKUP(A8,附表一,17,0)+VLOOKUP(A8,附表二,18,0)</f>
        <v>199.13524057217163</v>
      </c>
      <c r="L8" s="54">
        <f>RANK(K8,$K$4:$K$21,0)</f>
        <v>5</v>
      </c>
    </row>
    <row r="9" spans="1:12" s="3" customFormat="1" ht="16.350000000000001" customHeight="1">
      <c r="A9" s="59" t="s">
        <v>17</v>
      </c>
      <c r="B9" s="32">
        <f>VLOOKUP(A9,附表二,4,0)</f>
        <v>1</v>
      </c>
      <c r="C9" s="32">
        <f>VLOOKUP(A9,附表二,11,0)</f>
        <v>1</v>
      </c>
      <c r="D9" s="33">
        <v>10</v>
      </c>
      <c r="E9" s="33">
        <f>VLOOKUP(A9,附表二,17,0)</f>
        <v>9.9</v>
      </c>
      <c r="F9" s="52">
        <f>VLOOKUP(A9,表一,2,0)</f>
        <v>0.99672131147540999</v>
      </c>
      <c r="G9" s="32">
        <f>VLOOKUP(A9,附表一,10,0)</f>
        <v>1</v>
      </c>
      <c r="H9" s="8">
        <f>VLOOKUP(A9,附表一,9,0)</f>
        <v>5.1752241238793802E-2</v>
      </c>
      <c r="I9" s="34">
        <f>VLOOKUP(A9,附表一,12,0)</f>
        <v>5.1568543188654902E-3</v>
      </c>
      <c r="J9" s="9">
        <f>VLOOKUP(A9,附表一,15,0)</f>
        <v>19</v>
      </c>
      <c r="K9" s="53">
        <f>VLOOKUP(A9,附表一,17,0)+VLOOKUP(A9,附表二,18,0)</f>
        <v>198.86721311475412</v>
      </c>
      <c r="L9" s="54">
        <f>RANK(K9,$K$4:$K$21,0)</f>
        <v>6</v>
      </c>
    </row>
    <row r="10" spans="1:12" s="3" customFormat="1" ht="16.350000000000001" customHeight="1">
      <c r="A10" s="59" t="s">
        <v>18</v>
      </c>
      <c r="B10" s="32">
        <f>VLOOKUP(A10,附表二,4,0)</f>
        <v>1</v>
      </c>
      <c r="C10" s="32">
        <f>VLOOKUP(A10,附表二,11,0)</f>
        <v>1</v>
      </c>
      <c r="D10" s="33">
        <v>10</v>
      </c>
      <c r="E10" s="33">
        <f>VLOOKUP(A10,附表二,17,0)</f>
        <v>10</v>
      </c>
      <c r="F10" s="52">
        <f>VLOOKUP(A10,表一,2,0)</f>
        <v>1</v>
      </c>
      <c r="G10" s="32">
        <f>VLOOKUP(A10,附表一,10,0)</f>
        <v>0.98338870431893699</v>
      </c>
      <c r="H10" s="8">
        <f>VLOOKUP(A10,附表一,9,0)</f>
        <v>6.7394399620313197E-2</v>
      </c>
      <c r="I10" s="34">
        <f>VLOOKUP(A10,附表一,12,0)</f>
        <v>1.03626943005181E-3</v>
      </c>
      <c r="J10" s="9">
        <f>VLOOKUP(A10,附表一,15,0)</f>
        <v>20</v>
      </c>
      <c r="K10" s="53">
        <f>VLOOKUP(A10,附表一,17,0)+VLOOKUP(A10,附表二,18,0)</f>
        <v>198.83720930232559</v>
      </c>
      <c r="L10" s="54">
        <f>RANK(K10,$K$4:$K$21,0)</f>
        <v>7</v>
      </c>
    </row>
    <row r="11" spans="1:12" s="3" customFormat="1" ht="16.350000000000001" customHeight="1">
      <c r="A11" s="59" t="s">
        <v>15</v>
      </c>
      <c r="B11" s="32">
        <f>VLOOKUP(A11,附表二,4,0)</f>
        <v>1</v>
      </c>
      <c r="C11" s="32">
        <f>VLOOKUP(A11,附表二,11,0)</f>
        <v>1</v>
      </c>
      <c r="D11" s="33">
        <v>10</v>
      </c>
      <c r="E11" s="33">
        <f>VLOOKUP(A11,附表二,17,0)</f>
        <v>9</v>
      </c>
      <c r="F11" s="52">
        <f>VLOOKUP(A11,表一,2,0)</f>
        <v>1</v>
      </c>
      <c r="G11" s="32">
        <f>VLOOKUP(A11,附表一,10,0)</f>
        <v>0.993148450244698</v>
      </c>
      <c r="H11" s="8">
        <f>VLOOKUP(A11,附表一,9,0)</f>
        <v>9.3964110929853198E-2</v>
      </c>
      <c r="I11" s="34">
        <f>VLOOKUP(A11,附表一,12,0)</f>
        <v>3.2656023222061002E-3</v>
      </c>
      <c r="J11" s="9">
        <f>VLOOKUP(A11,附表一,15,0)</f>
        <v>20</v>
      </c>
      <c r="K11" s="53">
        <f>VLOOKUP(A11,附表一,17,0)+VLOOKUP(A11,附表二,18,0)</f>
        <v>198.52039151712887</v>
      </c>
      <c r="L11" s="54">
        <f>RANK(K11,$K$4:$K$21,0)</f>
        <v>8</v>
      </c>
    </row>
    <row r="12" spans="1:12" s="3" customFormat="1" ht="16.350000000000001" customHeight="1">
      <c r="A12" s="59" t="s">
        <v>14</v>
      </c>
      <c r="B12" s="32">
        <f>VLOOKUP(A12,附表二,4,0)</f>
        <v>1</v>
      </c>
      <c r="C12" s="32">
        <f>VLOOKUP(A12,附表二,11,0)</f>
        <v>1</v>
      </c>
      <c r="D12" s="33">
        <v>10</v>
      </c>
      <c r="E12" s="33">
        <f>VLOOKUP(A12,附表二,17,0)</f>
        <v>9</v>
      </c>
      <c r="F12" s="52">
        <f>VLOOKUP(A12,表一,2,0)</f>
        <v>0.98360655737704905</v>
      </c>
      <c r="G12" s="32">
        <f>VLOOKUP(A12,附表一,10,0)</f>
        <v>0.99174587293646799</v>
      </c>
      <c r="H12" s="8">
        <f>VLOOKUP(A12,附表一,9,0)</f>
        <v>3.3516758379189597E-2</v>
      </c>
      <c r="I12" s="34">
        <f>VLOOKUP(A12,附表一,12,0)</f>
        <v>8.6139389193422098E-3</v>
      </c>
      <c r="J12" s="9">
        <f>VLOOKUP(A12,附表一,15,0)</f>
        <v>20</v>
      </c>
      <c r="K12" s="53">
        <f>VLOOKUP(A12,附表一,17,0)+VLOOKUP(A12,附表二,18,0)</f>
        <v>198.25827667932325</v>
      </c>
      <c r="L12" s="54">
        <f>RANK(K12,$K$4:$K$21,0)</f>
        <v>9</v>
      </c>
    </row>
    <row r="13" spans="1:12" s="3" customFormat="1" ht="16.350000000000001" customHeight="1">
      <c r="A13" s="59" t="s">
        <v>13</v>
      </c>
      <c r="B13" s="32">
        <f>VLOOKUP(A13,附表二,4,0)</f>
        <v>1</v>
      </c>
      <c r="C13" s="32">
        <f>VLOOKUP(A13,附表二,11,0)</f>
        <v>0.8</v>
      </c>
      <c r="D13" s="33">
        <v>10</v>
      </c>
      <c r="E13" s="33">
        <f>VLOOKUP(A13,附表二,17,0)</f>
        <v>10</v>
      </c>
      <c r="F13" s="52">
        <f>VLOOKUP(A13,表一,2,0)</f>
        <v>0.98387096774193505</v>
      </c>
      <c r="G13" s="32">
        <f>VLOOKUP(A13,附表一,10,0)</f>
        <v>0.99466056445461504</v>
      </c>
      <c r="H13" s="8">
        <f>VLOOKUP(A13,附表一,9,0)</f>
        <v>4.9580472921433999E-2</v>
      </c>
      <c r="I13" s="34">
        <f>VLOOKUP(A13,附表一,12,0)</f>
        <v>1.04923325262308E-2</v>
      </c>
      <c r="J13" s="9">
        <f>VLOOKUP(A13,附表一,15,0)</f>
        <v>20</v>
      </c>
      <c r="K13" s="53">
        <f>VLOOKUP(A13,附表一,17,0)+VLOOKUP(A13,附表二,18,0)</f>
        <v>197.46494918924242</v>
      </c>
      <c r="L13" s="54">
        <f>RANK(K13,$K$4:$K$21,0)</f>
        <v>10</v>
      </c>
    </row>
    <row r="14" spans="1:12" s="3" customFormat="1" ht="16.350000000000001" customHeight="1">
      <c r="A14" s="59" t="s">
        <v>20</v>
      </c>
      <c r="B14" s="32">
        <f>VLOOKUP(A14,附表二,4,0)</f>
        <v>1</v>
      </c>
      <c r="C14" s="32">
        <f>VLOOKUP(A14,附表二,11,0)</f>
        <v>1</v>
      </c>
      <c r="D14" s="33">
        <v>10</v>
      </c>
      <c r="E14" s="33">
        <f>VLOOKUP(A14,附表二,17,0)</f>
        <v>10</v>
      </c>
      <c r="F14" s="52">
        <f>VLOOKUP(A14,表一,2,0)</f>
        <v>1</v>
      </c>
      <c r="G14" s="32">
        <f>VLOOKUP(A14,附表一,10,0)</f>
        <v>0.97208303507516103</v>
      </c>
      <c r="H14" s="8">
        <f>VLOOKUP(A14,附表一,9,0)</f>
        <v>7.8740157480314994E-3</v>
      </c>
      <c r="I14" s="34">
        <f>VLOOKUP(A14,附表一,12,0)</f>
        <v>1.18782479584261E-2</v>
      </c>
      <c r="J14" s="9">
        <f>VLOOKUP(A14,附表一,15,0)</f>
        <v>19</v>
      </c>
      <c r="K14" s="53">
        <f>VLOOKUP(A14,附表一,17,0)+VLOOKUP(A14,附表二,18,0)</f>
        <v>197.04581245526128</v>
      </c>
      <c r="L14" s="54">
        <f>RANK(K14,$K$4:$K$21,0)</f>
        <v>11</v>
      </c>
    </row>
    <row r="15" spans="1:12" s="3" customFormat="1" ht="16.350000000000001" customHeight="1">
      <c r="A15" s="59" t="s">
        <v>29</v>
      </c>
      <c r="B15" s="32">
        <f>VLOOKUP(A15,附表二,4,0)</f>
        <v>1</v>
      </c>
      <c r="C15" s="32">
        <f>VLOOKUP(A15,附表二,11,0)</f>
        <v>1</v>
      </c>
      <c r="D15" s="33">
        <v>10</v>
      </c>
      <c r="E15" s="33">
        <f>VLOOKUP(A15,附表二,17,0)</f>
        <v>8.6999999999999993</v>
      </c>
      <c r="F15" s="52">
        <f>VLOOKUP(A15,表一,2,0)</f>
        <v>0.99036918138041696</v>
      </c>
      <c r="G15" s="32">
        <f>VLOOKUP(A15,附表一,10,0)</f>
        <v>0.976726726726727</v>
      </c>
      <c r="H15" s="8">
        <f>VLOOKUP(A15,附表一,9,0)</f>
        <v>4.0540540540540501E-2</v>
      </c>
      <c r="I15" s="34">
        <f>VLOOKUP(A15,附表一,12,0)</f>
        <v>4.8115477145148399E-3</v>
      </c>
      <c r="J15" s="9">
        <f>VLOOKUP(A15,附表一,15,0)</f>
        <v>20</v>
      </c>
      <c r="K15" s="53">
        <f>VLOOKUP(A15,附表一,17,0)+VLOOKUP(A15,附表二,18,0)</f>
        <v>196.97456268467505</v>
      </c>
      <c r="L15" s="54">
        <f>RANK(K15,$K$4:$K$21,0)</f>
        <v>12</v>
      </c>
    </row>
    <row r="16" spans="1:12" s="3" customFormat="1" ht="16.350000000000001" customHeight="1">
      <c r="A16" s="59" t="s">
        <v>28</v>
      </c>
      <c r="B16" s="32">
        <f>VLOOKUP(A16,附表二,4,0)</f>
        <v>1</v>
      </c>
      <c r="C16" s="32">
        <f>VLOOKUP(A16,附表二,11,0)</f>
        <v>1</v>
      </c>
      <c r="D16" s="33">
        <v>10</v>
      </c>
      <c r="E16" s="33">
        <f>VLOOKUP(A16,附表二,17,0)</f>
        <v>10</v>
      </c>
      <c r="F16" s="52">
        <f>VLOOKUP(A16,表一,2,0)</f>
        <v>1</v>
      </c>
      <c r="G16" s="32">
        <f>VLOOKUP(A16,附表一,10,0)</f>
        <v>0.99734748010610097</v>
      </c>
      <c r="H16" s="8">
        <f>VLOOKUP(A16,附表一,9,0)</f>
        <v>2.9177718832891199E-2</v>
      </c>
      <c r="I16" s="34">
        <f>VLOOKUP(A16,附表一,12,0)</f>
        <v>5.4794520547945197E-3</v>
      </c>
      <c r="J16" s="9">
        <f>VLOOKUP(A16,附表一,15,0)</f>
        <v>17</v>
      </c>
      <c r="K16" s="53">
        <f>VLOOKUP(A16,附表一,17,0)+VLOOKUP(A16,附表二,18,0)</f>
        <v>196.81432360742707</v>
      </c>
      <c r="L16" s="54">
        <f>RANK(K16,$K$4:$K$21,0)</f>
        <v>13</v>
      </c>
    </row>
    <row r="17" spans="1:12" s="3" customFormat="1" ht="16.350000000000001" customHeight="1">
      <c r="A17" s="59" t="s">
        <v>23</v>
      </c>
      <c r="B17" s="32">
        <f>VLOOKUP(A17,附表二,4,0)</f>
        <v>1</v>
      </c>
      <c r="C17" s="32">
        <f>VLOOKUP(A17,附表二,11,0)</f>
        <v>1</v>
      </c>
      <c r="D17" s="33">
        <v>10</v>
      </c>
      <c r="E17" s="33">
        <f>VLOOKUP(A17,附表二,17,0)</f>
        <v>10</v>
      </c>
      <c r="F17" s="52">
        <f>VLOOKUP(A17,表一,2,0)</f>
        <v>0.99418604651162801</v>
      </c>
      <c r="G17" s="32">
        <f>VLOOKUP(A17,附表一,10,0)</f>
        <v>1</v>
      </c>
      <c r="H17" s="8">
        <f>VLOOKUP(A17,附表一,9,0)</f>
        <v>6.1068702290076299E-2</v>
      </c>
      <c r="I17" s="34">
        <f>VLOOKUP(A17,附表一,12,0)</f>
        <v>1.6260162601626001E-2</v>
      </c>
      <c r="J17" s="9">
        <f>VLOOKUP(A17,附表一,15,0)</f>
        <v>16</v>
      </c>
      <c r="K17" s="53">
        <f>VLOOKUP(A17,附表一,17,0)+VLOOKUP(A17,附表二,18,0)</f>
        <v>195.94186046511629</v>
      </c>
      <c r="L17" s="54">
        <f>RANK(K17,$K$4:$K$21,0)</f>
        <v>14</v>
      </c>
    </row>
    <row r="18" spans="1:12" s="3" customFormat="1" ht="16.350000000000001" customHeight="1">
      <c r="A18" s="59" t="s">
        <v>21</v>
      </c>
      <c r="B18" s="32">
        <f>VLOOKUP(A18,附表二,4,0)</f>
        <v>1</v>
      </c>
      <c r="C18" s="32">
        <f>VLOOKUP(A18,附表二,11,0)</f>
        <v>0.9</v>
      </c>
      <c r="D18" s="33">
        <v>10</v>
      </c>
      <c r="E18" s="33">
        <f>VLOOKUP(A18,附表二,17,0)</f>
        <v>8.9</v>
      </c>
      <c r="F18" s="52">
        <f>VLOOKUP(A18,表一,2,0)</f>
        <v>0.980106100795756</v>
      </c>
      <c r="G18" s="32">
        <f>VLOOKUP(A18,附表一,10,0)</f>
        <v>0.95507375949932904</v>
      </c>
      <c r="H18" s="8">
        <f>VLOOKUP(A18,附表一,9,0)</f>
        <v>9.4099240053643299E-2</v>
      </c>
      <c r="I18" s="34">
        <f>VLOOKUP(A18,附表一,12,0)</f>
        <v>2.0768431983385302E-3</v>
      </c>
      <c r="J18" s="9">
        <f>VLOOKUP(A18,附表一,15,0)</f>
        <v>20</v>
      </c>
      <c r="K18" s="53">
        <f>VLOOKUP(A18,附表一,17,0)+VLOOKUP(A18,附表二,18,0)</f>
        <v>194.55622417291059</v>
      </c>
      <c r="L18" s="54">
        <f>RANK(K18,$K$4:$K$21,0)</f>
        <v>15</v>
      </c>
    </row>
    <row r="19" spans="1:12" s="3" customFormat="1" ht="16.350000000000001" customHeight="1">
      <c r="A19" s="59" t="s">
        <v>27</v>
      </c>
      <c r="B19" s="32">
        <f>VLOOKUP(A19,附表二,4,0)</f>
        <v>1</v>
      </c>
      <c r="C19" s="32">
        <f>VLOOKUP(A19,附表二,11,0)</f>
        <v>0.875</v>
      </c>
      <c r="D19" s="33">
        <v>10</v>
      </c>
      <c r="E19" s="33">
        <f>VLOOKUP(A19,附表二,17,0)</f>
        <v>8.8000000000000007</v>
      </c>
      <c r="F19" s="52">
        <f>VLOOKUP(A19,表一,2,0)</f>
        <v>0.998046875</v>
      </c>
      <c r="G19" s="32">
        <f>VLOOKUP(A19,附表一,10,0)</f>
        <v>0.97787056367432101</v>
      </c>
      <c r="H19" s="8">
        <f>VLOOKUP(A19,附表一,9,0)</f>
        <v>7.13987473903967E-2</v>
      </c>
      <c r="I19" s="34">
        <f>VLOOKUP(A19,附表一,12,0)</f>
        <v>5.5274067250115199E-3</v>
      </c>
      <c r="J19" s="9">
        <f>VLOOKUP(A19,附表一,15,0)</f>
        <v>18</v>
      </c>
      <c r="K19" s="53">
        <f>VLOOKUP(A19,附表一,17,0)+VLOOKUP(A19,附表二,18,0)</f>
        <v>194.23140820720246</v>
      </c>
      <c r="L19" s="54">
        <f>RANK(K19,$K$4:$K$21,0)</f>
        <v>16</v>
      </c>
    </row>
    <row r="20" spans="1:12" s="3" customFormat="1" ht="16.350000000000001" customHeight="1">
      <c r="A20" s="59" t="s">
        <v>16</v>
      </c>
      <c r="B20" s="32">
        <f>VLOOKUP(A20,附表二,4,0)</f>
        <v>1</v>
      </c>
      <c r="C20" s="32">
        <f>VLOOKUP(A20,附表二,11,0)</f>
        <v>1</v>
      </c>
      <c r="D20" s="33">
        <v>10</v>
      </c>
      <c r="E20" s="33">
        <f>VLOOKUP(A20,附表二,17,0)</f>
        <v>10</v>
      </c>
      <c r="F20" s="52">
        <f>VLOOKUP(A20,表一,2,0)</f>
        <v>0.92500000000000004</v>
      </c>
      <c r="G20" s="32">
        <f>VLOOKUP(A20,附表一,10,0)</f>
        <v>0.89255189255189304</v>
      </c>
      <c r="H20" s="8">
        <f>VLOOKUP(A20,附表一,9,0)</f>
        <v>2.8693528693528699E-2</v>
      </c>
      <c r="I20" s="34">
        <f>VLOOKUP(A20,附表一,12,0)</f>
        <v>7.0671378091872799E-3</v>
      </c>
      <c r="J20" s="9">
        <f>VLOOKUP(A20,附表一,15,0)</f>
        <v>20</v>
      </c>
      <c r="K20" s="53">
        <f>VLOOKUP(A20,附表一,17,0)+VLOOKUP(A20,附表二,18,0)</f>
        <v>191.72863247863251</v>
      </c>
      <c r="L20" s="54">
        <f>RANK(K20,$K$4:$K$21,0)</f>
        <v>17</v>
      </c>
    </row>
    <row r="21" spans="1:12" s="3" customFormat="1" ht="16.350000000000001" customHeight="1">
      <c r="A21" s="59" t="s">
        <v>24</v>
      </c>
      <c r="B21" s="32">
        <f>VLOOKUP(A21,附表二,4,0)</f>
        <v>1</v>
      </c>
      <c r="C21" s="32">
        <f>VLOOKUP(A21,附表二,11,0)</f>
        <v>0.77777777777777779</v>
      </c>
      <c r="D21" s="33">
        <v>10</v>
      </c>
      <c r="E21" s="33">
        <f>VLOOKUP(A21,附表二,17,0)</f>
        <v>9.9</v>
      </c>
      <c r="F21" s="52">
        <f>VLOOKUP(A21,表一,2,0)</f>
        <v>0.96747967479674801</v>
      </c>
      <c r="G21" s="32">
        <f>VLOOKUP(A21,附表一,10,0)</f>
        <v>0.94257854821235099</v>
      </c>
      <c r="H21" s="8">
        <f>VLOOKUP(A21,附表一,9,0)</f>
        <v>4.3336944745395404E-3</v>
      </c>
      <c r="I21" s="34">
        <f>VLOOKUP(A21,附表一,12,0)</f>
        <v>1.6166281755196299E-2</v>
      </c>
      <c r="J21" s="9">
        <f>VLOOKUP(A21,附表一,15,0)</f>
        <v>18</v>
      </c>
      <c r="K21" s="53">
        <f>VLOOKUP(A21,附表一,17,0)+VLOOKUP(A21,附表二,18,0)</f>
        <v>191.55529512283204</v>
      </c>
      <c r="L21" s="54">
        <f>RANK(K21,$K$4:$K$21,0)</f>
        <v>18</v>
      </c>
    </row>
  </sheetData>
  <sortState ref="A4:L21">
    <sortCondition ref="L4:L21"/>
  </sortState>
  <mergeCells count="6">
    <mergeCell ref="A1:L1"/>
    <mergeCell ref="B2:E2"/>
    <mergeCell ref="F2:J2"/>
    <mergeCell ref="A2:A3"/>
    <mergeCell ref="K2:K3"/>
    <mergeCell ref="L2:L3"/>
  </mergeCells>
  <phoneticPr fontId="9"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oddHeader>&amp;L&amp;G</oddHeader>
    <oddFooter>&amp;R二〇一八年五月二十一日</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topLeftCell="A4" workbookViewId="0">
      <selection activeCell="A16" sqref="A16"/>
    </sheetView>
  </sheetViews>
  <sheetFormatPr defaultColWidth="9" defaultRowHeight="13.5"/>
  <cols>
    <col min="1" max="1" width="9.625" style="3" customWidth="1"/>
    <col min="2" max="2" width="8.375" style="42" customWidth="1"/>
    <col min="3" max="3" width="6.875" style="42" customWidth="1"/>
    <col min="4" max="4" width="5.625" style="43" customWidth="1"/>
    <col min="5" max="5" width="6.875" style="42" customWidth="1"/>
    <col min="6" max="6" width="6.25" style="3" customWidth="1"/>
    <col min="7" max="7" width="7.5" style="3" customWidth="1"/>
    <col min="8" max="8" width="6.875" style="3" customWidth="1"/>
    <col min="9" max="9" width="7.875" style="3" customWidth="1"/>
    <col min="10" max="10" width="9.25" style="3" customWidth="1"/>
    <col min="11" max="11" width="6.875" style="3" customWidth="1"/>
    <col min="12" max="12" width="7.5" style="44" customWidth="1"/>
    <col min="13" max="13" width="7.5" style="3" customWidth="1"/>
    <col min="14" max="14" width="7.875" style="3" customWidth="1"/>
    <col min="15" max="15" width="4.5" style="35" customWidth="1"/>
    <col min="16" max="16" width="26.375" style="3" customWidth="1"/>
    <col min="17" max="17" width="8" style="3" customWidth="1"/>
    <col min="18" max="18" width="4.875" style="3" customWidth="1"/>
    <col min="19" max="16384" width="9" style="3"/>
  </cols>
  <sheetData>
    <row r="1" spans="1:18" ht="24" customHeight="1">
      <c r="A1" s="101" t="s">
        <v>126</v>
      </c>
      <c r="B1" s="101"/>
      <c r="C1" s="101"/>
      <c r="D1" s="101"/>
      <c r="E1" s="101"/>
      <c r="F1" s="101"/>
      <c r="G1" s="101"/>
      <c r="H1" s="101"/>
      <c r="I1" s="101"/>
      <c r="J1" s="101"/>
      <c r="K1" s="101"/>
      <c r="L1" s="101"/>
      <c r="M1" s="101"/>
      <c r="N1" s="101"/>
      <c r="O1" s="101"/>
      <c r="P1" s="101"/>
      <c r="Q1" s="101"/>
      <c r="R1" s="101"/>
    </row>
    <row r="2" spans="1:18" ht="24.75" customHeight="1">
      <c r="A2" s="105" t="s">
        <v>0</v>
      </c>
      <c r="B2" s="102" t="s">
        <v>30</v>
      </c>
      <c r="C2" s="103"/>
      <c r="D2" s="103"/>
      <c r="E2" s="104"/>
      <c r="F2" s="105" t="s">
        <v>31</v>
      </c>
      <c r="G2" s="105"/>
      <c r="H2" s="105"/>
      <c r="I2" s="105"/>
      <c r="J2" s="105"/>
      <c r="K2" s="105"/>
      <c r="L2" s="105"/>
      <c r="M2" s="105"/>
      <c r="N2" s="105"/>
      <c r="O2" s="105" t="s">
        <v>32</v>
      </c>
      <c r="P2" s="105"/>
      <c r="Q2" s="106" t="s">
        <v>3</v>
      </c>
      <c r="R2" s="106" t="s">
        <v>4</v>
      </c>
    </row>
    <row r="3" spans="1:18" ht="46.15" customHeight="1">
      <c r="A3" s="105"/>
      <c r="B3" s="45" t="s">
        <v>33</v>
      </c>
      <c r="C3" s="5" t="s">
        <v>34</v>
      </c>
      <c r="D3" s="6" t="s">
        <v>77</v>
      </c>
      <c r="E3" s="5" t="s">
        <v>78</v>
      </c>
      <c r="F3" s="46" t="s">
        <v>79</v>
      </c>
      <c r="G3" s="46" t="s">
        <v>80</v>
      </c>
      <c r="H3" s="46" t="s">
        <v>81</v>
      </c>
      <c r="I3" s="46" t="s">
        <v>44</v>
      </c>
      <c r="J3" s="7" t="s">
        <v>8</v>
      </c>
      <c r="K3" s="46" t="s">
        <v>82</v>
      </c>
      <c r="L3" s="46" t="s">
        <v>10</v>
      </c>
      <c r="M3" s="46" t="s">
        <v>83</v>
      </c>
      <c r="N3" s="46" t="s">
        <v>35</v>
      </c>
      <c r="O3" s="46" t="s">
        <v>36</v>
      </c>
      <c r="P3" s="46" t="s">
        <v>37</v>
      </c>
      <c r="Q3" s="106"/>
      <c r="R3" s="106"/>
    </row>
    <row r="4" spans="1:18" ht="16.5" customHeight="1">
      <c r="A4" s="61" t="s">
        <v>12</v>
      </c>
      <c r="B4" s="124">
        <v>1</v>
      </c>
      <c r="C4" s="125">
        <v>10</v>
      </c>
      <c r="D4" s="126">
        <v>1</v>
      </c>
      <c r="E4" s="127">
        <v>3.1055900621118002E-3</v>
      </c>
      <c r="F4" s="126">
        <v>848</v>
      </c>
      <c r="G4" s="126">
        <v>803</v>
      </c>
      <c r="H4" s="126">
        <v>45</v>
      </c>
      <c r="I4" s="89">
        <v>5.30660377358491E-2</v>
      </c>
      <c r="J4" s="89">
        <v>1</v>
      </c>
      <c r="K4" s="126">
        <v>3</v>
      </c>
      <c r="L4" s="89">
        <v>3.7359900373599001E-3</v>
      </c>
      <c r="M4" s="89">
        <v>1.1207970112079701E-2</v>
      </c>
      <c r="N4" s="62">
        <f>J4*70</f>
        <v>70</v>
      </c>
      <c r="O4" s="63">
        <v>20</v>
      </c>
      <c r="P4" s="90"/>
      <c r="Q4" s="64">
        <f>C4+N4+O4</f>
        <v>100</v>
      </c>
      <c r="R4" s="61">
        <f>RANK(Q4,$Q$4:$Q$21,0)</f>
        <v>1</v>
      </c>
    </row>
    <row r="5" spans="1:18" ht="16.5" customHeight="1">
      <c r="A5" s="61" t="s">
        <v>25</v>
      </c>
      <c r="B5" s="124">
        <v>1</v>
      </c>
      <c r="C5" s="125">
        <v>10</v>
      </c>
      <c r="D5" s="126">
        <v>0</v>
      </c>
      <c r="E5" s="127">
        <v>0</v>
      </c>
      <c r="F5" s="126">
        <v>1481</v>
      </c>
      <c r="G5" s="126">
        <v>1435</v>
      </c>
      <c r="H5" s="126">
        <v>41</v>
      </c>
      <c r="I5" s="89">
        <v>2.7683997299122201E-2</v>
      </c>
      <c r="J5" s="89">
        <v>0.99662390276839996</v>
      </c>
      <c r="K5" s="126">
        <v>2</v>
      </c>
      <c r="L5" s="89">
        <v>1.39372822299652E-3</v>
      </c>
      <c r="M5" s="89">
        <v>0</v>
      </c>
      <c r="N5" s="62">
        <f>J5*70</f>
        <v>69.763673193787994</v>
      </c>
      <c r="O5" s="63">
        <v>20</v>
      </c>
      <c r="P5" s="90"/>
      <c r="Q5" s="64">
        <f>C5+N5+O5</f>
        <v>99.763673193787994</v>
      </c>
      <c r="R5" s="61">
        <f>RANK(Q5,$Q$4:$Q$21,0)</f>
        <v>2</v>
      </c>
    </row>
    <row r="6" spans="1:18" ht="16.5" customHeight="1">
      <c r="A6" s="61" t="s">
        <v>15</v>
      </c>
      <c r="B6" s="124">
        <v>1</v>
      </c>
      <c r="C6" s="125">
        <v>10</v>
      </c>
      <c r="D6" s="126">
        <v>12</v>
      </c>
      <c r="E6" s="127">
        <v>1.5957446808510599E-2</v>
      </c>
      <c r="F6" s="126">
        <v>3065</v>
      </c>
      <c r="G6" s="126">
        <v>2756</v>
      </c>
      <c r="H6" s="126">
        <v>288</v>
      </c>
      <c r="I6" s="89">
        <v>9.3964110929853198E-2</v>
      </c>
      <c r="J6" s="89">
        <v>0.993148450244698</v>
      </c>
      <c r="K6" s="126">
        <v>9</v>
      </c>
      <c r="L6" s="89">
        <v>3.2656023222061002E-3</v>
      </c>
      <c r="M6" s="89">
        <v>7.2568940493468795E-4</v>
      </c>
      <c r="N6" s="62">
        <f>J6*70</f>
        <v>69.520391517128857</v>
      </c>
      <c r="O6" s="63">
        <v>20</v>
      </c>
      <c r="P6" s="90"/>
      <c r="Q6" s="64">
        <f>C6+N6+O6</f>
        <v>99.520391517128857</v>
      </c>
      <c r="R6" s="61">
        <f>RANK(Q6,$Q$4:$Q$21,0)</f>
        <v>3</v>
      </c>
    </row>
    <row r="7" spans="1:18" ht="16.5" customHeight="1">
      <c r="A7" s="61" t="s">
        <v>13</v>
      </c>
      <c r="B7" s="124">
        <v>0.98387096774193505</v>
      </c>
      <c r="C7" s="125">
        <v>9.8387096774193594</v>
      </c>
      <c r="D7" s="126">
        <v>2</v>
      </c>
      <c r="E7" s="127">
        <v>3.2786885245901599E-2</v>
      </c>
      <c r="F7" s="126">
        <v>1311</v>
      </c>
      <c r="G7" s="126">
        <v>1239</v>
      </c>
      <c r="H7" s="126">
        <v>65</v>
      </c>
      <c r="I7" s="89">
        <v>4.9580472921433999E-2</v>
      </c>
      <c r="J7" s="89">
        <v>0.99466056445461504</v>
      </c>
      <c r="K7" s="126">
        <v>13</v>
      </c>
      <c r="L7" s="89">
        <v>1.04923325262308E-2</v>
      </c>
      <c r="M7" s="89">
        <v>0</v>
      </c>
      <c r="N7" s="62">
        <f>J7*70</f>
        <v>69.626239511823059</v>
      </c>
      <c r="O7" s="63">
        <v>20</v>
      </c>
      <c r="P7" s="90"/>
      <c r="Q7" s="64">
        <f>C7+N7+O7</f>
        <v>99.464949189242418</v>
      </c>
      <c r="R7" s="61">
        <f>RANK(Q7,$Q$4:$Q$21,0)</f>
        <v>4</v>
      </c>
    </row>
    <row r="8" spans="1:18" ht="16.5" customHeight="1">
      <c r="A8" s="61" t="s">
        <v>26</v>
      </c>
      <c r="B8" s="124">
        <v>1</v>
      </c>
      <c r="C8" s="125">
        <v>10</v>
      </c>
      <c r="D8" s="126">
        <v>30</v>
      </c>
      <c r="E8" s="127">
        <v>3.6674816625916901E-2</v>
      </c>
      <c r="F8" s="126">
        <v>3549</v>
      </c>
      <c r="G8" s="126">
        <v>3373</v>
      </c>
      <c r="H8" s="126">
        <v>142</v>
      </c>
      <c r="I8" s="89">
        <v>4.0011270780501498E-2</v>
      </c>
      <c r="J8" s="89">
        <v>0.99041983657368304</v>
      </c>
      <c r="K8" s="126">
        <v>13</v>
      </c>
      <c r="L8" s="89">
        <v>3.8541357841684002E-3</v>
      </c>
      <c r="M8" s="89">
        <v>1.18588793359028E-3</v>
      </c>
      <c r="N8" s="62">
        <f>J8*70</f>
        <v>69.32938856015781</v>
      </c>
      <c r="O8" s="63">
        <v>20</v>
      </c>
      <c r="P8" s="90"/>
      <c r="Q8" s="64">
        <f>C8+N8+O8</f>
        <v>99.32938856015781</v>
      </c>
      <c r="R8" s="61">
        <f>RANK(Q8,$Q$4:$Q$21,0)</f>
        <v>5</v>
      </c>
    </row>
    <row r="9" spans="1:18" ht="16.5" customHeight="1">
      <c r="A9" s="61" t="s">
        <v>14</v>
      </c>
      <c r="B9" s="124">
        <v>0.98360655737704905</v>
      </c>
      <c r="C9" s="125">
        <v>9.8360655737704903</v>
      </c>
      <c r="D9" s="126">
        <v>31</v>
      </c>
      <c r="E9" s="127">
        <v>3.6904761904761899E-2</v>
      </c>
      <c r="F9" s="126">
        <v>3998</v>
      </c>
      <c r="G9" s="126">
        <v>3831</v>
      </c>
      <c r="H9" s="126">
        <v>134</v>
      </c>
      <c r="I9" s="89">
        <v>3.3516758379189597E-2</v>
      </c>
      <c r="J9" s="89">
        <v>0.99174587293646799</v>
      </c>
      <c r="K9" s="126">
        <v>33</v>
      </c>
      <c r="L9" s="89">
        <v>8.6139389193422098E-3</v>
      </c>
      <c r="M9" s="89">
        <v>2.3492560689115098E-3</v>
      </c>
      <c r="N9" s="62">
        <f>J9*70</f>
        <v>69.422211105552762</v>
      </c>
      <c r="O9" s="63">
        <v>20</v>
      </c>
      <c r="P9" s="90"/>
      <c r="Q9" s="64">
        <f>C9+N9+O9</f>
        <v>99.258276679323245</v>
      </c>
      <c r="R9" s="61">
        <f>RANK(Q9,$Q$4:$Q$21,0)</f>
        <v>6</v>
      </c>
    </row>
    <row r="10" spans="1:18" ht="16.5" customHeight="1">
      <c r="A10" s="61" t="s">
        <v>22</v>
      </c>
      <c r="B10" s="124">
        <v>0.99763593380614701</v>
      </c>
      <c r="C10" s="125">
        <v>9.9763593380614708</v>
      </c>
      <c r="D10" s="126">
        <v>11</v>
      </c>
      <c r="E10" s="127">
        <v>2.60663507109005E-2</v>
      </c>
      <c r="F10" s="126">
        <v>682</v>
      </c>
      <c r="G10" s="126">
        <v>659</v>
      </c>
      <c r="H10" s="126">
        <v>16</v>
      </c>
      <c r="I10" s="89">
        <v>2.3460410557184799E-2</v>
      </c>
      <c r="J10" s="89">
        <v>0.98973607038123201</v>
      </c>
      <c r="K10" s="126">
        <v>10</v>
      </c>
      <c r="L10" s="89">
        <v>1.5174506828528099E-2</v>
      </c>
      <c r="M10" s="89">
        <v>7.5872534142640401E-3</v>
      </c>
      <c r="N10" s="62">
        <f>J10*70</f>
        <v>69.281524926686245</v>
      </c>
      <c r="O10" s="63">
        <v>20</v>
      </c>
      <c r="P10" s="90"/>
      <c r="Q10" s="64">
        <f>C10+N10+O10</f>
        <v>99.257884264747716</v>
      </c>
      <c r="R10" s="61">
        <f>RANK(Q10,$Q$4:$Q$21,0)</f>
        <v>7</v>
      </c>
    </row>
    <row r="11" spans="1:18" ht="16.5" customHeight="1">
      <c r="A11" s="61" t="s">
        <v>19</v>
      </c>
      <c r="B11" s="124">
        <v>1</v>
      </c>
      <c r="C11" s="125">
        <v>10</v>
      </c>
      <c r="D11" s="126">
        <v>2</v>
      </c>
      <c r="E11" s="127">
        <v>3.9840637450199202E-3</v>
      </c>
      <c r="F11" s="126">
        <v>3076</v>
      </c>
      <c r="G11" s="126">
        <v>2856</v>
      </c>
      <c r="H11" s="126">
        <v>182</v>
      </c>
      <c r="I11" s="89">
        <v>5.9167750325097503E-2</v>
      </c>
      <c r="J11" s="89">
        <v>0.98764629388816605</v>
      </c>
      <c r="K11" s="126">
        <v>17</v>
      </c>
      <c r="L11" s="89">
        <v>5.9523809523809503E-3</v>
      </c>
      <c r="M11" s="89">
        <v>5.9523809523809503E-3</v>
      </c>
      <c r="N11" s="62">
        <f>J11*70</f>
        <v>69.135240572171625</v>
      </c>
      <c r="O11" s="63">
        <v>20</v>
      </c>
      <c r="P11" s="90"/>
      <c r="Q11" s="64">
        <f>C11+N11+O11</f>
        <v>99.135240572171625</v>
      </c>
      <c r="R11" s="61">
        <f>RANK(Q11,$Q$4:$Q$21,0)</f>
        <v>8</v>
      </c>
    </row>
    <row r="12" spans="1:18" ht="16.5" customHeight="1">
      <c r="A12" s="61" t="s">
        <v>17</v>
      </c>
      <c r="B12" s="124">
        <v>0.99672131147540999</v>
      </c>
      <c r="C12" s="125">
        <v>9.9672131147541005</v>
      </c>
      <c r="D12" s="126">
        <v>0</v>
      </c>
      <c r="E12" s="127">
        <v>0</v>
      </c>
      <c r="F12" s="126">
        <v>2454</v>
      </c>
      <c r="G12" s="126">
        <v>2327</v>
      </c>
      <c r="H12" s="126">
        <v>127</v>
      </c>
      <c r="I12" s="89">
        <v>5.1752241238793802E-2</v>
      </c>
      <c r="J12" s="89">
        <v>1</v>
      </c>
      <c r="K12" s="126">
        <v>12</v>
      </c>
      <c r="L12" s="89">
        <v>5.1568543188654902E-3</v>
      </c>
      <c r="M12" s="89">
        <v>4.2973785990545801E-4</v>
      </c>
      <c r="N12" s="62">
        <f>J12*70</f>
        <v>70</v>
      </c>
      <c r="O12" s="63">
        <v>19</v>
      </c>
      <c r="P12" s="90" t="s">
        <v>108</v>
      </c>
      <c r="Q12" s="64">
        <f>C12+N12+O12</f>
        <v>98.967213114754102</v>
      </c>
      <c r="R12" s="61">
        <f>RANK(Q12,$Q$4:$Q$21,0)</f>
        <v>9</v>
      </c>
    </row>
    <row r="13" spans="1:18" ht="16.5" customHeight="1">
      <c r="A13" s="61" t="s">
        <v>18</v>
      </c>
      <c r="B13" s="124">
        <v>1</v>
      </c>
      <c r="C13" s="125">
        <v>10</v>
      </c>
      <c r="D13" s="126">
        <v>0</v>
      </c>
      <c r="E13" s="127">
        <v>0</v>
      </c>
      <c r="F13" s="126">
        <v>2107</v>
      </c>
      <c r="G13" s="126">
        <v>1930</v>
      </c>
      <c r="H13" s="126">
        <v>142</v>
      </c>
      <c r="I13" s="89">
        <v>6.7394399620313197E-2</v>
      </c>
      <c r="J13" s="89">
        <v>0.98338870431893699</v>
      </c>
      <c r="K13" s="126">
        <v>2</v>
      </c>
      <c r="L13" s="89">
        <v>1.03626943005181E-3</v>
      </c>
      <c r="M13" s="89">
        <v>3.1088082901554398E-3</v>
      </c>
      <c r="N13" s="62">
        <f>J13*70</f>
        <v>68.83720930232559</v>
      </c>
      <c r="O13" s="63">
        <v>20</v>
      </c>
      <c r="P13" s="90"/>
      <c r="Q13" s="64">
        <f>C13+N13+O13</f>
        <v>98.83720930232559</v>
      </c>
      <c r="R13" s="61">
        <f>RANK(Q13,$Q$4:$Q$21,0)</f>
        <v>10</v>
      </c>
    </row>
    <row r="14" spans="1:18" ht="16.5" customHeight="1">
      <c r="A14" s="61" t="s">
        <v>29</v>
      </c>
      <c r="B14" s="124">
        <v>0.99036918138041696</v>
      </c>
      <c r="C14" s="125">
        <v>9.9036918138041692</v>
      </c>
      <c r="D14" s="126">
        <v>4</v>
      </c>
      <c r="E14" s="127">
        <v>6.4829821717990298E-3</v>
      </c>
      <c r="F14" s="126">
        <v>1332</v>
      </c>
      <c r="G14" s="126">
        <v>1247</v>
      </c>
      <c r="H14" s="126">
        <v>54</v>
      </c>
      <c r="I14" s="89">
        <v>4.0540540540540501E-2</v>
      </c>
      <c r="J14" s="89">
        <v>0.976726726726727</v>
      </c>
      <c r="K14" s="126">
        <v>6</v>
      </c>
      <c r="L14" s="89">
        <v>4.8115477145148399E-3</v>
      </c>
      <c r="M14" s="89">
        <v>8.0192461908580592E-3</v>
      </c>
      <c r="N14" s="62">
        <f>J14*70</f>
        <v>68.370870870870888</v>
      </c>
      <c r="O14" s="63">
        <v>20</v>
      </c>
      <c r="P14" s="90"/>
      <c r="Q14" s="64">
        <f>C14+N14+O14</f>
        <v>98.274562684675061</v>
      </c>
      <c r="R14" s="61">
        <f>RANK(Q14,$Q$4:$Q$21,0)</f>
        <v>11</v>
      </c>
    </row>
    <row r="15" spans="1:18" ht="16.5" customHeight="1">
      <c r="A15" s="61" t="s">
        <v>20</v>
      </c>
      <c r="B15" s="124">
        <v>1</v>
      </c>
      <c r="C15" s="125">
        <v>10</v>
      </c>
      <c r="D15" s="126">
        <v>24</v>
      </c>
      <c r="E15" s="127">
        <v>4.0133779264213999E-2</v>
      </c>
      <c r="F15" s="126">
        <v>1397</v>
      </c>
      <c r="G15" s="126">
        <v>1347</v>
      </c>
      <c r="H15" s="126">
        <v>11</v>
      </c>
      <c r="I15" s="89">
        <v>7.8740157480314994E-3</v>
      </c>
      <c r="J15" s="89">
        <v>0.97208303507516103</v>
      </c>
      <c r="K15" s="126">
        <v>16</v>
      </c>
      <c r="L15" s="89">
        <v>1.18782479584261E-2</v>
      </c>
      <c r="M15" s="89">
        <v>7.4239049740163301E-4</v>
      </c>
      <c r="N15" s="62">
        <f>J15*70</f>
        <v>68.04581245526127</v>
      </c>
      <c r="O15" s="63">
        <v>19</v>
      </c>
      <c r="P15" s="90" t="s">
        <v>109</v>
      </c>
      <c r="Q15" s="64">
        <f>C15+N15+O15</f>
        <v>97.04581245526127</v>
      </c>
      <c r="R15" s="61">
        <f>RANK(Q15,$Q$4:$Q$21,0)</f>
        <v>12</v>
      </c>
    </row>
    <row r="16" spans="1:18" ht="16.5" customHeight="1">
      <c r="A16" s="61" t="s">
        <v>28</v>
      </c>
      <c r="B16" s="124">
        <v>1</v>
      </c>
      <c r="C16" s="125">
        <v>10</v>
      </c>
      <c r="D16" s="126">
        <v>2</v>
      </c>
      <c r="E16" s="127">
        <v>4.8076923076923097E-3</v>
      </c>
      <c r="F16" s="126">
        <v>377</v>
      </c>
      <c r="G16" s="126">
        <v>365</v>
      </c>
      <c r="H16" s="126">
        <v>11</v>
      </c>
      <c r="I16" s="89">
        <v>2.9177718832891199E-2</v>
      </c>
      <c r="J16" s="89">
        <v>0.99734748010610097</v>
      </c>
      <c r="K16" s="126">
        <v>2</v>
      </c>
      <c r="L16" s="89">
        <v>5.4794520547945197E-3</v>
      </c>
      <c r="M16" s="89">
        <v>3.5616438356164397E-2</v>
      </c>
      <c r="N16" s="62">
        <f>J16*70</f>
        <v>69.81432360742707</v>
      </c>
      <c r="O16" s="63">
        <v>17</v>
      </c>
      <c r="P16" s="90" t="s">
        <v>113</v>
      </c>
      <c r="Q16" s="64">
        <f>C16+N16+O16</f>
        <v>96.81432360742707</v>
      </c>
      <c r="R16" s="61">
        <f>RANK(Q16,$Q$4:$Q$21,0)</f>
        <v>13</v>
      </c>
    </row>
    <row r="17" spans="1:18" ht="16.5" customHeight="1">
      <c r="A17" s="61" t="s">
        <v>21</v>
      </c>
      <c r="B17" s="124">
        <v>0.980106100795756</v>
      </c>
      <c r="C17" s="125">
        <v>9.8010610079575606</v>
      </c>
      <c r="D17" s="126">
        <v>14</v>
      </c>
      <c r="E17" s="127">
        <v>1.8944519621109601E-2</v>
      </c>
      <c r="F17" s="126">
        <v>4474</v>
      </c>
      <c r="G17" s="126">
        <v>3852</v>
      </c>
      <c r="H17" s="126">
        <v>421</v>
      </c>
      <c r="I17" s="89">
        <v>9.4099240053643299E-2</v>
      </c>
      <c r="J17" s="89">
        <v>0.95507375949932904</v>
      </c>
      <c r="K17" s="126">
        <v>8</v>
      </c>
      <c r="L17" s="89">
        <v>2.0768431983385302E-3</v>
      </c>
      <c r="M17" s="89">
        <v>6.4901349948078904E-3</v>
      </c>
      <c r="N17" s="62">
        <f>J17*70</f>
        <v>66.855163164953026</v>
      </c>
      <c r="O17" s="63">
        <v>20</v>
      </c>
      <c r="P17" s="90"/>
      <c r="Q17" s="64">
        <f>C17+N17+O17</f>
        <v>96.656224172910584</v>
      </c>
      <c r="R17" s="61">
        <f>RANK(Q17,$Q$4:$Q$21,0)</f>
        <v>14</v>
      </c>
    </row>
    <row r="18" spans="1:18" ht="16.5" customHeight="1">
      <c r="A18" s="61" t="s">
        <v>27</v>
      </c>
      <c r="B18" s="124">
        <v>0.998046875</v>
      </c>
      <c r="C18" s="125">
        <v>9.98046875</v>
      </c>
      <c r="D18" s="126">
        <v>0</v>
      </c>
      <c r="E18" s="127">
        <v>0</v>
      </c>
      <c r="F18" s="126">
        <v>2395</v>
      </c>
      <c r="G18" s="126">
        <v>2171</v>
      </c>
      <c r="H18" s="126">
        <v>171</v>
      </c>
      <c r="I18" s="89">
        <v>7.13987473903967E-2</v>
      </c>
      <c r="J18" s="89">
        <v>0.97787056367432101</v>
      </c>
      <c r="K18" s="126">
        <v>12</v>
      </c>
      <c r="L18" s="89">
        <v>5.5274067250115199E-3</v>
      </c>
      <c r="M18" s="89">
        <v>5.9880239520958096E-3</v>
      </c>
      <c r="N18" s="62">
        <f>J18*70</f>
        <v>68.450939457202466</v>
      </c>
      <c r="O18" s="63">
        <v>18</v>
      </c>
      <c r="P18" s="90" t="s">
        <v>112</v>
      </c>
      <c r="Q18" s="64">
        <f>C18+N18+O18</f>
        <v>96.431408207202466</v>
      </c>
      <c r="R18" s="61">
        <f>RANK(Q18,$Q$4:$Q$21,0)</f>
        <v>15</v>
      </c>
    </row>
    <row r="19" spans="1:18" ht="16.5" customHeight="1">
      <c r="A19" s="61" t="s">
        <v>23</v>
      </c>
      <c r="B19" s="124">
        <v>0.99418604651162801</v>
      </c>
      <c r="C19" s="125">
        <v>9.9418604651162799</v>
      </c>
      <c r="D19" s="126">
        <v>0</v>
      </c>
      <c r="E19" s="127">
        <v>0</v>
      </c>
      <c r="F19" s="126">
        <v>262</v>
      </c>
      <c r="G19" s="126">
        <v>246</v>
      </c>
      <c r="H19" s="126">
        <v>16</v>
      </c>
      <c r="I19" s="89">
        <v>6.1068702290076299E-2</v>
      </c>
      <c r="J19" s="89">
        <v>1</v>
      </c>
      <c r="K19" s="126">
        <v>4</v>
      </c>
      <c r="L19" s="89">
        <v>1.6260162601626001E-2</v>
      </c>
      <c r="M19" s="89">
        <v>2.0325203252032499E-2</v>
      </c>
      <c r="N19" s="62">
        <f>J19*70</f>
        <v>70</v>
      </c>
      <c r="O19" s="63">
        <v>16</v>
      </c>
      <c r="P19" s="90" t="s">
        <v>110</v>
      </c>
      <c r="Q19" s="64">
        <f>C19+N19+O19</f>
        <v>95.941860465116278</v>
      </c>
      <c r="R19" s="61">
        <f>RANK(Q19,$Q$4:$Q$21,0)</f>
        <v>16</v>
      </c>
    </row>
    <row r="20" spans="1:18" ht="16.5" customHeight="1">
      <c r="A20" s="61" t="s">
        <v>24</v>
      </c>
      <c r="B20" s="124">
        <v>0.96747967479674801</v>
      </c>
      <c r="C20" s="125">
        <v>9.6747967479674806</v>
      </c>
      <c r="D20" s="126">
        <v>0</v>
      </c>
      <c r="E20" s="127">
        <v>0</v>
      </c>
      <c r="F20" s="126">
        <v>923</v>
      </c>
      <c r="G20" s="126">
        <v>866</v>
      </c>
      <c r="H20" s="126">
        <v>4</v>
      </c>
      <c r="I20" s="89">
        <v>4.3336944745395404E-3</v>
      </c>
      <c r="J20" s="89">
        <v>0.94257854821235099</v>
      </c>
      <c r="K20" s="126">
        <v>14</v>
      </c>
      <c r="L20" s="89">
        <v>1.6166281755196299E-2</v>
      </c>
      <c r="M20" s="89">
        <v>0</v>
      </c>
      <c r="N20" s="62">
        <f>J20*70</f>
        <v>65.980498374864567</v>
      </c>
      <c r="O20" s="63">
        <v>18</v>
      </c>
      <c r="P20" s="90" t="s">
        <v>111</v>
      </c>
      <c r="Q20" s="64">
        <f>C20+N20+O20</f>
        <v>93.655295122832044</v>
      </c>
      <c r="R20" s="61">
        <f>RANK(Q20,$Q$4:$Q$21,0)</f>
        <v>17</v>
      </c>
    </row>
    <row r="21" spans="1:18" ht="16.5" customHeight="1">
      <c r="A21" s="61" t="s">
        <v>16</v>
      </c>
      <c r="B21" s="124">
        <v>0.92500000000000004</v>
      </c>
      <c r="C21" s="125">
        <v>9.25</v>
      </c>
      <c r="D21" s="126">
        <v>23</v>
      </c>
      <c r="E21" s="127">
        <v>6.9069069069069094E-2</v>
      </c>
      <c r="F21" s="126">
        <v>1638</v>
      </c>
      <c r="G21" s="126">
        <v>1415</v>
      </c>
      <c r="H21" s="126">
        <v>47</v>
      </c>
      <c r="I21" s="89">
        <v>2.8693528693528699E-2</v>
      </c>
      <c r="J21" s="89">
        <v>0.89255189255189304</v>
      </c>
      <c r="K21" s="126">
        <v>10</v>
      </c>
      <c r="L21" s="89">
        <v>7.0671378091872799E-3</v>
      </c>
      <c r="M21" s="89">
        <v>0</v>
      </c>
      <c r="N21" s="62">
        <f>J21*70</f>
        <v>62.478632478632512</v>
      </c>
      <c r="O21" s="63">
        <v>20</v>
      </c>
      <c r="P21" s="90"/>
      <c r="Q21" s="64">
        <f>C21+N21+O21</f>
        <v>91.728632478632505</v>
      </c>
      <c r="R21" s="61">
        <f>RANK(Q21,$Q$4:$Q$21,0)</f>
        <v>18</v>
      </c>
    </row>
    <row r="22" spans="1:18" ht="16.5" customHeight="1">
      <c r="A22" s="61" t="s">
        <v>76</v>
      </c>
      <c r="B22" s="124">
        <v>0.99085333046378998</v>
      </c>
      <c r="C22" s="125"/>
      <c r="D22" s="126">
        <v>156</v>
      </c>
      <c r="E22" s="127">
        <v>1.6941789748045201E-2</v>
      </c>
      <c r="F22" s="126">
        <v>35369</v>
      </c>
      <c r="G22" s="126">
        <v>32718</v>
      </c>
      <c r="H22" s="126">
        <v>1917</v>
      </c>
      <c r="I22" s="89">
        <v>5.42000056546693E-2</v>
      </c>
      <c r="J22" s="89">
        <v>0.97924736351041897</v>
      </c>
      <c r="K22" s="126">
        <v>186</v>
      </c>
      <c r="L22" s="89">
        <v>5.6849440674857903E-3</v>
      </c>
      <c r="M22" s="89">
        <v>3.6677058499908302E-3</v>
      </c>
      <c r="N22" s="128"/>
      <c r="O22" s="65"/>
      <c r="P22" s="61"/>
      <c r="Q22" s="64"/>
      <c r="R22" s="129"/>
    </row>
    <row r="23" spans="1:18">
      <c r="A23" s="38" t="s">
        <v>38</v>
      </c>
      <c r="B23" s="10"/>
      <c r="C23" s="11"/>
      <c r="D23" s="12"/>
      <c r="E23" s="11"/>
      <c r="F23" s="13"/>
      <c r="G23" s="13"/>
      <c r="H23" s="13"/>
      <c r="I23" s="13"/>
      <c r="J23" s="14"/>
      <c r="K23" s="13"/>
      <c r="L23" s="13"/>
      <c r="M23" s="13"/>
      <c r="N23" s="13"/>
      <c r="O23" s="13"/>
      <c r="P23" s="13"/>
      <c r="Q23" s="13"/>
      <c r="R23" s="15"/>
    </row>
    <row r="24" spans="1:18">
      <c r="A24" s="16" t="s">
        <v>84</v>
      </c>
      <c r="B24" s="17"/>
      <c r="C24" s="17"/>
      <c r="D24" s="18"/>
      <c r="E24" s="17"/>
      <c r="F24" s="16"/>
      <c r="G24" s="16"/>
      <c r="H24" s="16"/>
      <c r="I24" s="16"/>
      <c r="J24" s="19"/>
      <c r="K24" s="16"/>
      <c r="L24" s="16"/>
      <c r="M24" s="16"/>
      <c r="N24" s="16"/>
      <c r="O24" s="39"/>
      <c r="P24" s="20"/>
      <c r="Q24" s="16"/>
      <c r="R24" s="15"/>
    </row>
    <row r="25" spans="1:18" ht="16.5">
      <c r="A25" s="16" t="s">
        <v>85</v>
      </c>
      <c r="B25" s="17"/>
      <c r="C25" s="17"/>
      <c r="D25" s="18"/>
      <c r="E25" s="17"/>
      <c r="F25" s="16"/>
      <c r="G25" s="16"/>
      <c r="H25" s="16"/>
      <c r="I25" s="16"/>
      <c r="J25" s="19"/>
      <c r="K25" s="16"/>
      <c r="L25" s="16"/>
      <c r="M25" s="16"/>
      <c r="N25" s="16"/>
      <c r="O25" s="39"/>
      <c r="P25" s="21"/>
      <c r="R25" s="15"/>
    </row>
    <row r="26" spans="1:18">
      <c r="A26" s="16" t="s">
        <v>86</v>
      </c>
      <c r="B26" s="17"/>
      <c r="C26" s="17"/>
      <c r="D26" s="18"/>
      <c r="E26" s="17"/>
      <c r="F26" s="16"/>
      <c r="G26" s="16"/>
      <c r="H26" s="16"/>
      <c r="I26" s="16"/>
      <c r="J26" s="19"/>
      <c r="K26" s="16"/>
      <c r="L26" s="16"/>
      <c r="M26" s="16"/>
      <c r="N26" s="16"/>
      <c r="O26" s="39"/>
      <c r="P26" s="20"/>
      <c r="Q26" s="16"/>
      <c r="R26" s="15"/>
    </row>
    <row r="27" spans="1:18">
      <c r="A27" s="22"/>
      <c r="B27" s="23"/>
      <c r="C27" s="24"/>
      <c r="D27" s="25"/>
      <c r="E27" s="24"/>
      <c r="F27" s="15"/>
      <c r="G27" s="15"/>
      <c r="H27" s="15"/>
      <c r="I27" s="15"/>
      <c r="J27" s="26"/>
      <c r="K27" s="15"/>
      <c r="L27" s="15"/>
      <c r="M27" s="15"/>
      <c r="N27" s="15"/>
      <c r="O27" s="40"/>
      <c r="P27" s="15"/>
      <c r="Q27" s="15"/>
      <c r="R27" s="15"/>
    </row>
    <row r="28" spans="1:18">
      <c r="A28" s="15"/>
      <c r="B28" s="24"/>
      <c r="C28" s="24"/>
      <c r="D28" s="25"/>
      <c r="E28" s="24"/>
      <c r="F28" s="15"/>
      <c r="G28" s="15"/>
      <c r="H28" s="15"/>
      <c r="I28" s="15"/>
      <c r="J28" s="26"/>
      <c r="K28" s="15"/>
      <c r="L28" s="15"/>
      <c r="M28" s="15"/>
      <c r="N28" s="15"/>
      <c r="O28" s="40"/>
      <c r="P28" s="15"/>
      <c r="Q28" s="15"/>
      <c r="R28" s="15"/>
    </row>
    <row r="29" spans="1:18">
      <c r="A29"/>
      <c r="B29" s="27"/>
      <c r="C29" s="27"/>
      <c r="D29" s="28"/>
      <c r="E29" s="27"/>
      <c r="F29"/>
      <c r="G29"/>
      <c r="H29"/>
      <c r="I29"/>
      <c r="J29" s="29"/>
      <c r="K29"/>
      <c r="L29"/>
      <c r="M29"/>
      <c r="N29"/>
      <c r="O29" s="41"/>
      <c r="P29"/>
      <c r="Q29"/>
      <c r="R29"/>
    </row>
    <row r="30" spans="1:18">
      <c r="A30"/>
      <c r="B30" s="27"/>
      <c r="C30" s="27"/>
      <c r="D30" s="28"/>
      <c r="E30" s="27"/>
      <c r="F30"/>
      <c r="G30"/>
      <c r="H30"/>
      <c r="I30"/>
      <c r="J30" s="29"/>
      <c r="K30"/>
      <c r="L30"/>
      <c r="M30"/>
      <c r="N30"/>
      <c r="O30" s="41"/>
      <c r="P30"/>
      <c r="Q30"/>
      <c r="R30"/>
    </row>
    <row r="31" spans="1:18">
      <c r="A31"/>
      <c r="B31" s="27"/>
      <c r="C31" s="27"/>
      <c r="D31" s="28"/>
      <c r="E31" s="27"/>
      <c r="F31"/>
      <c r="G31"/>
      <c r="H31"/>
      <c r="I31"/>
      <c r="J31" s="29"/>
      <c r="K31"/>
      <c r="L31"/>
      <c r="M31"/>
      <c r="N31"/>
      <c r="O31" s="41"/>
      <c r="P31"/>
      <c r="Q31"/>
      <c r="R31"/>
    </row>
    <row r="32" spans="1:18">
      <c r="A32"/>
      <c r="B32" s="27"/>
      <c r="C32" s="27"/>
      <c r="D32" s="28"/>
      <c r="E32" s="27"/>
      <c r="F32"/>
      <c r="G32"/>
      <c r="H32"/>
      <c r="I32"/>
      <c r="J32" s="29"/>
      <c r="K32"/>
      <c r="L32"/>
      <c r="M32"/>
      <c r="N32"/>
      <c r="O32" s="41"/>
      <c r="P32"/>
      <c r="Q32"/>
      <c r="R32"/>
    </row>
    <row r="33" spans="1:18">
      <c r="A33"/>
      <c r="B33" s="27"/>
      <c r="C33" s="27"/>
      <c r="D33" s="28"/>
      <c r="E33" s="27"/>
      <c r="F33"/>
      <c r="G33"/>
      <c r="H33"/>
      <c r="I33"/>
      <c r="J33" s="29"/>
      <c r="K33"/>
      <c r="L33"/>
      <c r="M33"/>
      <c r="N33"/>
      <c r="O33" s="41"/>
      <c r="P33"/>
      <c r="Q33"/>
      <c r="R33"/>
    </row>
    <row r="34" spans="1:18">
      <c r="A34"/>
      <c r="B34" s="27"/>
      <c r="C34" s="27"/>
      <c r="D34" s="28"/>
      <c r="E34" s="27"/>
      <c r="F34"/>
      <c r="G34"/>
      <c r="H34"/>
      <c r="I34"/>
      <c r="J34" s="29"/>
      <c r="K34"/>
      <c r="L34"/>
      <c r="M34"/>
      <c r="N34"/>
      <c r="O34" s="41"/>
      <c r="P34"/>
      <c r="Q34"/>
      <c r="R34"/>
    </row>
    <row r="35" spans="1:18">
      <c r="A35"/>
      <c r="B35" s="27"/>
      <c r="C35" s="27"/>
      <c r="D35" s="28"/>
      <c r="E35" s="27"/>
      <c r="F35"/>
      <c r="G35"/>
      <c r="H35"/>
      <c r="I35"/>
      <c r="J35" s="29"/>
      <c r="K35"/>
      <c r="L35"/>
      <c r="M35"/>
      <c r="N35"/>
      <c r="O35" s="41"/>
      <c r="P35"/>
      <c r="Q35"/>
      <c r="R35"/>
    </row>
    <row r="36" spans="1:18">
      <c r="A36"/>
      <c r="B36" s="27"/>
      <c r="C36" s="27"/>
      <c r="D36" s="28"/>
      <c r="E36" s="27"/>
      <c r="F36"/>
      <c r="G36"/>
      <c r="H36"/>
      <c r="I36"/>
      <c r="J36" s="29"/>
      <c r="K36"/>
      <c r="L36"/>
      <c r="M36"/>
      <c r="N36"/>
      <c r="O36" s="41"/>
      <c r="P36"/>
      <c r="Q36"/>
      <c r="R36"/>
    </row>
    <row r="37" spans="1:18">
      <c r="A37"/>
      <c r="B37" s="27"/>
      <c r="C37" s="27"/>
      <c r="D37" s="28"/>
      <c r="E37" s="27"/>
      <c r="F37"/>
      <c r="G37"/>
      <c r="H37"/>
      <c r="I37"/>
      <c r="J37" s="29"/>
      <c r="K37"/>
      <c r="L37"/>
      <c r="M37"/>
      <c r="N37"/>
      <c r="O37" s="41"/>
      <c r="P37"/>
      <c r="Q37"/>
      <c r="R37"/>
    </row>
    <row r="38" spans="1:18">
      <c r="A38"/>
      <c r="B38" s="27"/>
      <c r="C38" s="27"/>
      <c r="D38" s="28"/>
      <c r="E38" s="27"/>
      <c r="F38"/>
      <c r="G38"/>
      <c r="H38"/>
      <c r="I38"/>
      <c r="J38" s="29"/>
      <c r="K38"/>
      <c r="L38"/>
      <c r="M38"/>
      <c r="N38"/>
      <c r="O38" s="41"/>
      <c r="P38"/>
      <c r="Q38"/>
      <c r="R38"/>
    </row>
    <row r="39" spans="1:18">
      <c r="A39"/>
      <c r="B39" s="27"/>
      <c r="C39" s="27"/>
      <c r="D39" s="28"/>
      <c r="E39" s="27"/>
      <c r="F39"/>
      <c r="G39"/>
      <c r="H39"/>
      <c r="I39"/>
      <c r="J39" s="29"/>
      <c r="K39"/>
      <c r="L39"/>
      <c r="M39"/>
      <c r="N39"/>
      <c r="O39" s="41"/>
      <c r="P39"/>
      <c r="Q39"/>
      <c r="R39"/>
    </row>
    <row r="40" spans="1:18">
      <c r="A40"/>
      <c r="B40" s="27"/>
      <c r="C40" s="27"/>
      <c r="D40" s="28"/>
      <c r="E40" s="27"/>
      <c r="F40"/>
      <c r="G40"/>
      <c r="H40"/>
      <c r="I40"/>
      <c r="J40" s="29"/>
      <c r="K40"/>
      <c r="L40"/>
      <c r="M40"/>
      <c r="N40"/>
      <c r="O40" s="41"/>
      <c r="P40"/>
      <c r="Q40"/>
      <c r="R40"/>
    </row>
    <row r="41" spans="1:18">
      <c r="A41"/>
      <c r="B41" s="27"/>
      <c r="C41" s="27"/>
      <c r="D41" s="28"/>
      <c r="E41" s="27"/>
      <c r="F41"/>
      <c r="G41"/>
      <c r="H41"/>
      <c r="I41"/>
      <c r="J41" s="29"/>
      <c r="K41"/>
      <c r="L41"/>
      <c r="M41"/>
      <c r="N41"/>
      <c r="O41" s="41"/>
      <c r="P41"/>
      <c r="Q41"/>
      <c r="R41"/>
    </row>
    <row r="42" spans="1:18">
      <c r="A42"/>
      <c r="B42" s="27"/>
      <c r="C42" s="27"/>
      <c r="D42" s="28"/>
      <c r="E42" s="27"/>
      <c r="F42"/>
      <c r="G42"/>
      <c r="H42"/>
      <c r="I42"/>
      <c r="J42" s="29"/>
      <c r="K42"/>
      <c r="L42"/>
      <c r="M42"/>
      <c r="N42"/>
      <c r="O42" s="41"/>
      <c r="P42"/>
      <c r="Q42"/>
      <c r="R42"/>
    </row>
    <row r="43" spans="1:18">
      <c r="A43"/>
      <c r="B43" s="27"/>
      <c r="C43" s="27"/>
      <c r="D43" s="28"/>
      <c r="E43" s="27"/>
      <c r="F43"/>
      <c r="G43"/>
      <c r="H43"/>
      <c r="I43"/>
      <c r="J43" s="29"/>
      <c r="K43"/>
      <c r="L43"/>
      <c r="M43"/>
      <c r="N43"/>
      <c r="O43" s="41"/>
      <c r="P43"/>
      <c r="Q43"/>
      <c r="R43"/>
    </row>
    <row r="44" spans="1:18">
      <c r="A44"/>
      <c r="B44" s="27"/>
      <c r="C44" s="27"/>
      <c r="D44" s="28"/>
      <c r="E44" s="27"/>
      <c r="F44"/>
      <c r="G44"/>
      <c r="H44"/>
      <c r="I44"/>
      <c r="J44" s="29"/>
      <c r="K44"/>
      <c r="L44"/>
      <c r="M44"/>
      <c r="N44"/>
      <c r="O44" s="41"/>
      <c r="P44"/>
      <c r="Q44"/>
      <c r="R44"/>
    </row>
    <row r="45" spans="1:18">
      <c r="A45"/>
      <c r="B45" s="27"/>
      <c r="C45" s="27"/>
      <c r="D45" s="28"/>
      <c r="E45" s="27"/>
      <c r="F45"/>
      <c r="G45"/>
      <c r="H45"/>
      <c r="I45"/>
      <c r="J45" s="29"/>
      <c r="K45"/>
      <c r="L45"/>
      <c r="M45"/>
      <c r="N45"/>
      <c r="O45" s="41"/>
      <c r="P45"/>
      <c r="Q45"/>
      <c r="R45"/>
    </row>
    <row r="46" spans="1:18">
      <c r="A46"/>
      <c r="B46" s="27"/>
      <c r="C46" s="27"/>
      <c r="D46" s="28"/>
      <c r="E46" s="27"/>
      <c r="F46"/>
      <c r="G46"/>
      <c r="H46"/>
      <c r="I46"/>
      <c r="J46" s="29"/>
      <c r="K46"/>
      <c r="L46"/>
      <c r="M46"/>
      <c r="N46"/>
      <c r="O46" s="41"/>
      <c r="P46"/>
      <c r="Q46"/>
      <c r="R46"/>
    </row>
    <row r="47" spans="1:18">
      <c r="A47"/>
      <c r="B47" s="27"/>
      <c r="C47" s="27"/>
      <c r="D47" s="28"/>
      <c r="E47" s="27"/>
      <c r="F47"/>
      <c r="G47"/>
      <c r="H47"/>
      <c r="I47"/>
      <c r="J47" s="29"/>
      <c r="K47"/>
      <c r="L47"/>
      <c r="M47"/>
      <c r="N47"/>
      <c r="O47" s="41"/>
      <c r="P47"/>
      <c r="Q47"/>
      <c r="R47"/>
    </row>
    <row r="48" spans="1:18">
      <c r="A48"/>
      <c r="B48" s="27"/>
      <c r="C48" s="27"/>
      <c r="D48" s="28"/>
      <c r="E48" s="27"/>
      <c r="F48"/>
      <c r="G48"/>
      <c r="H48"/>
      <c r="I48"/>
      <c r="J48" s="29"/>
      <c r="K48"/>
      <c r="L48"/>
      <c r="M48"/>
      <c r="N48"/>
      <c r="O48" s="41"/>
      <c r="P48"/>
      <c r="Q48"/>
      <c r="R48"/>
    </row>
    <row r="49" spans="1:18">
      <c r="A49"/>
      <c r="B49" s="27"/>
      <c r="C49" s="27"/>
      <c r="D49" s="28"/>
      <c r="E49" s="27"/>
      <c r="F49"/>
      <c r="G49"/>
      <c r="H49"/>
      <c r="I49"/>
      <c r="J49" s="29"/>
      <c r="K49"/>
      <c r="L49"/>
      <c r="M49"/>
      <c r="N49"/>
      <c r="O49" s="41"/>
      <c r="P49"/>
      <c r="Q49"/>
      <c r="R49"/>
    </row>
    <row r="50" spans="1:18">
      <c r="A50"/>
      <c r="B50" s="27"/>
      <c r="C50" s="27"/>
      <c r="D50" s="28"/>
      <c r="E50" s="27"/>
      <c r="F50"/>
      <c r="G50"/>
      <c r="H50"/>
      <c r="I50"/>
      <c r="J50" s="29"/>
      <c r="K50"/>
      <c r="L50"/>
      <c r="M50"/>
      <c r="N50"/>
      <c r="O50" s="41"/>
      <c r="P50"/>
      <c r="Q50"/>
      <c r="R50"/>
    </row>
    <row r="51" spans="1:18">
      <c r="A51"/>
      <c r="B51" s="27"/>
      <c r="C51" s="27"/>
      <c r="D51" s="28"/>
      <c r="E51" s="27"/>
      <c r="F51"/>
      <c r="G51"/>
      <c r="H51"/>
      <c r="I51"/>
      <c r="J51" s="29"/>
      <c r="K51"/>
      <c r="L51"/>
      <c r="M51"/>
      <c r="N51"/>
      <c r="O51" s="41"/>
      <c r="P51"/>
      <c r="Q51"/>
      <c r="R51"/>
    </row>
    <row r="52" spans="1:18">
      <c r="A52"/>
      <c r="B52" s="27"/>
      <c r="C52" s="27"/>
      <c r="D52" s="28"/>
      <c r="E52" s="27"/>
      <c r="F52"/>
      <c r="G52"/>
      <c r="H52"/>
      <c r="I52"/>
      <c r="J52" s="29"/>
      <c r="K52"/>
      <c r="L52"/>
      <c r="M52"/>
      <c r="N52"/>
      <c r="O52" s="41"/>
      <c r="P52"/>
      <c r="Q52"/>
      <c r="R52"/>
    </row>
    <row r="53" spans="1:18">
      <c r="A53"/>
      <c r="B53" s="27"/>
      <c r="C53" s="27"/>
      <c r="D53" s="28"/>
      <c r="E53" s="27"/>
      <c r="F53"/>
      <c r="G53"/>
      <c r="H53"/>
      <c r="I53"/>
      <c r="J53" s="29"/>
      <c r="K53"/>
      <c r="L53"/>
      <c r="M53"/>
      <c r="N53"/>
      <c r="O53" s="41"/>
      <c r="P53"/>
      <c r="Q53"/>
      <c r="R53"/>
    </row>
    <row r="54" spans="1:18">
      <c r="A54"/>
      <c r="B54" s="27"/>
      <c r="C54" s="27"/>
      <c r="D54" s="28"/>
      <c r="E54" s="27"/>
      <c r="F54"/>
      <c r="G54"/>
      <c r="H54"/>
      <c r="I54"/>
      <c r="J54" s="29"/>
      <c r="K54"/>
      <c r="L54"/>
      <c r="M54"/>
      <c r="N54"/>
      <c r="O54" s="41"/>
      <c r="P54"/>
      <c r="Q54"/>
      <c r="R54"/>
    </row>
    <row r="55" spans="1:18">
      <c r="A55"/>
      <c r="B55" s="27"/>
      <c r="C55" s="27"/>
      <c r="D55" s="28"/>
      <c r="E55" s="27"/>
      <c r="F55"/>
      <c r="G55"/>
      <c r="H55"/>
      <c r="I55"/>
      <c r="J55" s="29"/>
      <c r="K55"/>
      <c r="L55"/>
      <c r="M55"/>
      <c r="N55"/>
      <c r="O55" s="41"/>
      <c r="P55"/>
      <c r="Q55"/>
      <c r="R55"/>
    </row>
    <row r="56" spans="1:18">
      <c r="A56"/>
      <c r="B56" s="27"/>
      <c r="C56" s="27"/>
      <c r="D56" s="28"/>
      <c r="E56" s="27"/>
      <c r="F56"/>
      <c r="G56"/>
      <c r="H56"/>
      <c r="I56"/>
      <c r="J56" s="29"/>
      <c r="K56"/>
      <c r="L56"/>
      <c r="M56"/>
      <c r="N56"/>
      <c r="O56" s="41"/>
      <c r="P56"/>
      <c r="Q56"/>
      <c r="R56"/>
    </row>
    <row r="57" spans="1:18">
      <c r="A57"/>
      <c r="B57" s="27"/>
      <c r="C57" s="27"/>
      <c r="D57" s="28"/>
      <c r="E57" s="27"/>
      <c r="F57"/>
      <c r="G57"/>
      <c r="H57"/>
      <c r="I57"/>
      <c r="J57" s="29"/>
      <c r="K57"/>
      <c r="L57"/>
      <c r="M57"/>
      <c r="N57"/>
      <c r="O57" s="41"/>
      <c r="P57"/>
      <c r="Q57"/>
      <c r="R57"/>
    </row>
    <row r="58" spans="1:18">
      <c r="A58"/>
      <c r="B58" s="27"/>
      <c r="C58" s="27"/>
      <c r="D58" s="28"/>
      <c r="E58" s="27"/>
      <c r="F58"/>
      <c r="G58"/>
      <c r="H58"/>
      <c r="I58"/>
      <c r="J58" s="29"/>
      <c r="K58"/>
      <c r="L58"/>
      <c r="M58"/>
      <c r="N58"/>
      <c r="O58" s="41"/>
      <c r="P58"/>
      <c r="Q58"/>
      <c r="R58"/>
    </row>
    <row r="59" spans="1:18">
      <c r="A59"/>
      <c r="B59" s="27"/>
      <c r="C59" s="27"/>
      <c r="D59" s="28"/>
      <c r="E59" s="27"/>
      <c r="F59"/>
      <c r="G59"/>
      <c r="H59"/>
      <c r="I59"/>
      <c r="J59" s="29"/>
      <c r="K59"/>
      <c r="L59"/>
      <c r="M59"/>
      <c r="N59"/>
      <c r="O59" s="41"/>
      <c r="P59"/>
      <c r="Q59"/>
      <c r="R59"/>
    </row>
    <row r="60" spans="1:18">
      <c r="A60"/>
      <c r="B60" s="27"/>
      <c r="C60" s="27"/>
      <c r="D60" s="28"/>
      <c r="E60" s="27"/>
      <c r="F60"/>
      <c r="G60"/>
      <c r="H60"/>
      <c r="I60"/>
      <c r="J60" s="29"/>
      <c r="K60"/>
      <c r="L60"/>
      <c r="M60"/>
      <c r="N60"/>
      <c r="O60" s="41"/>
      <c r="P60"/>
      <c r="Q60"/>
      <c r="R60"/>
    </row>
    <row r="61" spans="1:18">
      <c r="A61"/>
      <c r="B61" s="27"/>
      <c r="C61" s="27"/>
      <c r="D61" s="28"/>
      <c r="E61" s="27"/>
      <c r="F61"/>
      <c r="G61"/>
      <c r="H61"/>
      <c r="I61"/>
      <c r="J61" s="29"/>
      <c r="K61"/>
      <c r="L61"/>
      <c r="M61"/>
      <c r="N61"/>
      <c r="O61" s="41"/>
      <c r="P61"/>
      <c r="Q61"/>
      <c r="R61"/>
    </row>
    <row r="62" spans="1:18">
      <c r="A62"/>
      <c r="B62" s="27"/>
      <c r="C62" s="27"/>
      <c r="D62" s="28"/>
      <c r="E62" s="27"/>
      <c r="F62"/>
      <c r="G62"/>
      <c r="H62"/>
      <c r="I62"/>
      <c r="J62" s="29"/>
      <c r="K62"/>
      <c r="L62"/>
      <c r="M62"/>
      <c r="N62"/>
      <c r="O62" s="41"/>
      <c r="P62"/>
      <c r="Q62"/>
      <c r="R62"/>
    </row>
    <row r="63" spans="1:18">
      <c r="A63"/>
      <c r="B63" s="27"/>
      <c r="C63" s="27"/>
      <c r="D63" s="28"/>
      <c r="E63" s="27"/>
      <c r="F63"/>
      <c r="G63"/>
      <c r="H63"/>
      <c r="I63"/>
      <c r="J63" s="29"/>
      <c r="K63"/>
      <c r="L63"/>
      <c r="M63"/>
      <c r="N63"/>
      <c r="O63" s="41"/>
      <c r="P63"/>
      <c r="Q63"/>
      <c r="R63"/>
    </row>
    <row r="64" spans="1:18">
      <c r="A64"/>
      <c r="B64" s="27"/>
      <c r="C64" s="27"/>
      <c r="D64" s="28"/>
      <c r="E64" s="27"/>
      <c r="F64"/>
      <c r="G64"/>
      <c r="H64"/>
      <c r="I64"/>
      <c r="J64" s="29"/>
      <c r="K64"/>
      <c r="L64"/>
      <c r="M64"/>
      <c r="N64"/>
      <c r="O64" s="41"/>
      <c r="P64"/>
      <c r="Q64"/>
      <c r="R64"/>
    </row>
    <row r="65" spans="1:18">
      <c r="A65"/>
      <c r="B65" s="27"/>
      <c r="C65" s="27"/>
      <c r="D65" s="28"/>
      <c r="E65" s="27"/>
      <c r="F65"/>
      <c r="G65"/>
      <c r="H65"/>
      <c r="I65"/>
      <c r="J65" s="29"/>
      <c r="K65"/>
      <c r="L65"/>
      <c r="M65"/>
      <c r="N65"/>
      <c r="O65" s="41"/>
      <c r="P65"/>
      <c r="Q65"/>
      <c r="R65"/>
    </row>
    <row r="66" spans="1:18">
      <c r="A66"/>
      <c r="B66" s="27"/>
      <c r="C66" s="27"/>
      <c r="D66" s="28"/>
      <c r="E66" s="27"/>
      <c r="F66"/>
      <c r="G66"/>
      <c r="H66"/>
      <c r="I66"/>
      <c r="J66" s="29"/>
      <c r="K66"/>
      <c r="L66"/>
      <c r="M66"/>
      <c r="N66"/>
      <c r="O66" s="41"/>
      <c r="P66"/>
      <c r="Q66"/>
      <c r="R66"/>
    </row>
    <row r="67" spans="1:18">
      <c r="A67"/>
      <c r="B67" s="27"/>
      <c r="C67" s="27"/>
      <c r="D67" s="28"/>
      <c r="E67" s="27"/>
      <c r="F67"/>
      <c r="G67"/>
      <c r="H67"/>
      <c r="I67"/>
      <c r="J67" s="29"/>
      <c r="K67"/>
      <c r="L67"/>
      <c r="M67"/>
      <c r="N67"/>
      <c r="O67" s="41"/>
      <c r="P67"/>
      <c r="Q67"/>
      <c r="R67"/>
    </row>
    <row r="68" spans="1:18">
      <c r="A68"/>
      <c r="B68" s="27"/>
      <c r="C68" s="27"/>
      <c r="D68" s="28"/>
      <c r="E68" s="27"/>
      <c r="F68"/>
      <c r="G68"/>
      <c r="H68"/>
      <c r="I68"/>
      <c r="J68" s="29"/>
      <c r="K68"/>
      <c r="L68"/>
      <c r="M68"/>
      <c r="N68"/>
      <c r="O68" s="41"/>
      <c r="P68"/>
      <c r="Q68"/>
      <c r="R68"/>
    </row>
    <row r="69" spans="1:18">
      <c r="A69"/>
      <c r="B69" s="27"/>
      <c r="C69" s="27"/>
      <c r="D69" s="28"/>
      <c r="E69" s="27"/>
      <c r="F69"/>
      <c r="G69"/>
      <c r="H69"/>
      <c r="I69"/>
      <c r="J69" s="29"/>
      <c r="K69"/>
      <c r="L69"/>
      <c r="M69"/>
      <c r="N69"/>
      <c r="O69" s="41"/>
      <c r="P69"/>
      <c r="Q69"/>
      <c r="R69"/>
    </row>
    <row r="70" spans="1:18">
      <c r="A70"/>
      <c r="B70" s="27"/>
      <c r="C70" s="27"/>
      <c r="D70" s="28"/>
      <c r="E70" s="27"/>
      <c r="F70"/>
      <c r="G70"/>
      <c r="H70"/>
      <c r="I70"/>
      <c r="J70" s="29"/>
      <c r="K70"/>
      <c r="L70"/>
      <c r="M70"/>
      <c r="N70"/>
      <c r="O70" s="41"/>
      <c r="P70"/>
      <c r="Q70"/>
      <c r="R70"/>
    </row>
    <row r="71" spans="1:18">
      <c r="A71"/>
      <c r="B71" s="27"/>
      <c r="C71" s="27"/>
      <c r="D71" s="28"/>
      <c r="E71" s="27"/>
      <c r="F71"/>
      <c r="G71"/>
      <c r="H71"/>
      <c r="I71"/>
      <c r="J71" s="29"/>
      <c r="K71"/>
      <c r="L71"/>
      <c r="M71"/>
      <c r="N71"/>
      <c r="O71" s="41"/>
      <c r="P71"/>
      <c r="Q71"/>
      <c r="R71"/>
    </row>
    <row r="72" spans="1:18">
      <c r="A72"/>
      <c r="B72" s="27"/>
      <c r="C72" s="27"/>
      <c r="D72" s="28"/>
      <c r="E72" s="27"/>
      <c r="F72"/>
      <c r="G72"/>
      <c r="H72"/>
      <c r="I72"/>
      <c r="J72" s="29"/>
      <c r="K72"/>
      <c r="L72"/>
      <c r="M72"/>
      <c r="N72"/>
      <c r="O72" s="41"/>
      <c r="P72"/>
      <c r="Q72"/>
      <c r="R72"/>
    </row>
    <row r="73" spans="1:18">
      <c r="A73"/>
      <c r="B73" s="27"/>
      <c r="C73" s="27"/>
      <c r="D73" s="28"/>
      <c r="E73" s="27"/>
      <c r="F73"/>
      <c r="G73"/>
      <c r="H73"/>
      <c r="I73"/>
      <c r="J73" s="29"/>
      <c r="K73"/>
      <c r="L73"/>
      <c r="M73"/>
      <c r="N73"/>
      <c r="O73" s="41"/>
      <c r="P73"/>
      <c r="Q73"/>
      <c r="R73"/>
    </row>
    <row r="74" spans="1:18">
      <c r="A74"/>
      <c r="B74" s="27"/>
      <c r="C74" s="27"/>
      <c r="D74" s="28"/>
      <c r="E74" s="27"/>
      <c r="F74"/>
      <c r="G74"/>
      <c r="H74"/>
      <c r="I74"/>
      <c r="J74" s="29"/>
      <c r="K74"/>
      <c r="L74"/>
      <c r="M74"/>
      <c r="N74"/>
      <c r="O74" s="41"/>
      <c r="P74"/>
      <c r="Q74"/>
      <c r="R74"/>
    </row>
    <row r="75" spans="1:18">
      <c r="A75"/>
      <c r="B75" s="27"/>
      <c r="C75" s="27"/>
      <c r="D75" s="28"/>
      <c r="E75" s="27"/>
      <c r="F75"/>
      <c r="G75"/>
      <c r="H75"/>
      <c r="I75"/>
      <c r="J75" s="29"/>
      <c r="K75"/>
      <c r="L75"/>
      <c r="M75"/>
      <c r="N75"/>
      <c r="O75" s="41"/>
      <c r="P75"/>
      <c r="Q75"/>
      <c r="R75"/>
    </row>
    <row r="76" spans="1:18">
      <c r="A76"/>
      <c r="B76" s="27"/>
      <c r="C76" s="27"/>
      <c r="D76" s="28"/>
      <c r="E76" s="27"/>
      <c r="F76"/>
      <c r="G76"/>
      <c r="H76"/>
      <c r="I76"/>
      <c r="J76" s="29"/>
      <c r="K76"/>
      <c r="L76"/>
      <c r="M76"/>
      <c r="N76"/>
      <c r="O76" s="41"/>
      <c r="P76"/>
      <c r="Q76"/>
      <c r="R76"/>
    </row>
    <row r="77" spans="1:18">
      <c r="A77"/>
      <c r="B77" s="27"/>
      <c r="C77" s="27"/>
      <c r="D77" s="28"/>
      <c r="E77" s="27"/>
      <c r="F77"/>
      <c r="G77"/>
      <c r="H77"/>
      <c r="I77"/>
      <c r="J77" s="29"/>
      <c r="K77"/>
      <c r="L77"/>
      <c r="M77"/>
      <c r="N77"/>
      <c r="O77" s="41"/>
      <c r="P77"/>
      <c r="Q77"/>
      <c r="R77"/>
    </row>
    <row r="78" spans="1:18">
      <c r="A78"/>
      <c r="B78" s="27"/>
      <c r="C78" s="27"/>
      <c r="D78" s="28"/>
      <c r="E78" s="27"/>
      <c r="F78"/>
      <c r="G78"/>
      <c r="H78"/>
      <c r="I78"/>
      <c r="J78" s="29"/>
      <c r="K78"/>
      <c r="L78"/>
      <c r="M78"/>
      <c r="N78"/>
      <c r="O78" s="41"/>
      <c r="P78"/>
      <c r="Q78"/>
      <c r="R78"/>
    </row>
    <row r="79" spans="1:18">
      <c r="A79"/>
      <c r="B79" s="27"/>
      <c r="C79" s="27"/>
      <c r="D79" s="28"/>
      <c r="E79" s="27"/>
      <c r="F79"/>
      <c r="G79"/>
      <c r="H79"/>
      <c r="I79"/>
      <c r="J79" s="29"/>
      <c r="K79"/>
      <c r="L79"/>
      <c r="M79"/>
      <c r="N79"/>
      <c r="O79" s="41"/>
      <c r="P79"/>
      <c r="Q79"/>
      <c r="R79"/>
    </row>
    <row r="80" spans="1:18">
      <c r="A80"/>
      <c r="B80" s="27"/>
      <c r="C80" s="27"/>
      <c r="D80" s="28"/>
      <c r="E80" s="27"/>
      <c r="F80"/>
      <c r="G80"/>
      <c r="H80"/>
      <c r="I80"/>
      <c r="J80" s="29"/>
      <c r="K80"/>
      <c r="L80"/>
      <c r="M80"/>
      <c r="N80"/>
      <c r="O80" s="41"/>
      <c r="P80"/>
      <c r="Q80"/>
      <c r="R80"/>
    </row>
    <row r="81" spans="1:18">
      <c r="A81"/>
      <c r="B81" s="27"/>
      <c r="C81" s="27"/>
      <c r="D81" s="28"/>
      <c r="E81" s="27"/>
      <c r="F81"/>
      <c r="G81"/>
      <c r="H81"/>
      <c r="I81"/>
      <c r="J81" s="29"/>
      <c r="K81"/>
      <c r="L81"/>
      <c r="M81"/>
      <c r="N81"/>
      <c r="O81" s="41"/>
      <c r="P81"/>
      <c r="Q81"/>
      <c r="R81"/>
    </row>
    <row r="82" spans="1:18">
      <c r="A82"/>
      <c r="B82" s="27"/>
      <c r="C82" s="27"/>
      <c r="D82" s="28"/>
      <c r="E82" s="27"/>
      <c r="F82"/>
      <c r="G82"/>
      <c r="H82"/>
      <c r="I82"/>
      <c r="J82" s="29"/>
      <c r="K82"/>
      <c r="L82"/>
      <c r="M82"/>
      <c r="N82"/>
      <c r="O82" s="41"/>
      <c r="P82"/>
      <c r="Q82"/>
      <c r="R82"/>
    </row>
    <row r="83" spans="1:18">
      <c r="A83"/>
      <c r="B83" s="27"/>
      <c r="C83" s="27"/>
      <c r="D83" s="28"/>
      <c r="E83" s="27"/>
      <c r="F83"/>
      <c r="G83"/>
      <c r="H83"/>
      <c r="I83"/>
      <c r="J83" s="29"/>
      <c r="K83"/>
      <c r="L83"/>
      <c r="M83"/>
      <c r="N83"/>
      <c r="O83" s="41"/>
      <c r="P83"/>
      <c r="Q83"/>
      <c r="R83"/>
    </row>
    <row r="84" spans="1:18">
      <c r="A84"/>
      <c r="B84" s="27"/>
      <c r="C84" s="27"/>
      <c r="D84" s="28"/>
      <c r="E84" s="27"/>
      <c r="F84"/>
      <c r="G84"/>
      <c r="H84"/>
      <c r="I84"/>
      <c r="J84" s="29"/>
      <c r="K84"/>
      <c r="L84"/>
      <c r="M84"/>
      <c r="N84"/>
      <c r="O84" s="41"/>
      <c r="P84"/>
      <c r="Q84"/>
      <c r="R84"/>
    </row>
    <row r="85" spans="1:18">
      <c r="A85"/>
      <c r="B85" s="27"/>
      <c r="C85" s="27"/>
      <c r="D85" s="28"/>
      <c r="E85" s="27"/>
      <c r="F85"/>
      <c r="G85"/>
      <c r="H85"/>
      <c r="I85"/>
      <c r="J85" s="29"/>
      <c r="K85"/>
      <c r="L85"/>
      <c r="M85"/>
      <c r="N85"/>
      <c r="O85" s="41"/>
      <c r="P85"/>
      <c r="Q85"/>
      <c r="R85"/>
    </row>
    <row r="86" spans="1:18">
      <c r="A86"/>
      <c r="B86" s="27"/>
      <c r="C86" s="27"/>
      <c r="D86" s="28"/>
      <c r="E86" s="27"/>
      <c r="F86"/>
      <c r="G86"/>
      <c r="H86"/>
      <c r="I86"/>
      <c r="J86" s="29"/>
      <c r="K86"/>
      <c r="L86"/>
      <c r="M86"/>
      <c r="N86"/>
      <c r="O86" s="41"/>
      <c r="P86"/>
      <c r="Q86"/>
      <c r="R86"/>
    </row>
    <row r="87" spans="1:18">
      <c r="A87"/>
      <c r="B87" s="27"/>
      <c r="C87" s="27"/>
      <c r="D87" s="28"/>
      <c r="E87" s="27"/>
      <c r="F87"/>
      <c r="G87"/>
      <c r="H87"/>
      <c r="I87"/>
      <c r="J87" s="29"/>
      <c r="K87"/>
      <c r="L87"/>
      <c r="M87"/>
      <c r="N87"/>
      <c r="O87" s="41"/>
      <c r="P87"/>
      <c r="Q87"/>
      <c r="R87"/>
    </row>
    <row r="88" spans="1:18">
      <c r="A88"/>
      <c r="B88" s="27"/>
      <c r="C88" s="27"/>
      <c r="D88" s="28"/>
      <c r="E88" s="27"/>
      <c r="F88"/>
      <c r="G88"/>
      <c r="H88"/>
      <c r="I88"/>
      <c r="J88" s="29"/>
      <c r="K88"/>
      <c r="L88"/>
      <c r="M88"/>
      <c r="N88"/>
      <c r="O88" s="41"/>
      <c r="P88"/>
      <c r="Q88"/>
      <c r="R88"/>
    </row>
    <row r="89" spans="1:18">
      <c r="A89"/>
      <c r="B89" s="27"/>
      <c r="C89" s="27"/>
      <c r="D89" s="28"/>
      <c r="E89" s="27"/>
      <c r="F89"/>
      <c r="G89"/>
      <c r="H89"/>
      <c r="I89"/>
      <c r="J89" s="29"/>
      <c r="K89"/>
      <c r="L89"/>
      <c r="M89"/>
      <c r="N89"/>
      <c r="O89" s="41"/>
      <c r="P89"/>
      <c r="Q89"/>
      <c r="R89"/>
    </row>
    <row r="90" spans="1:18">
      <c r="A90"/>
      <c r="B90" s="27"/>
      <c r="C90" s="27"/>
      <c r="D90" s="28"/>
      <c r="E90" s="27"/>
      <c r="F90"/>
      <c r="G90"/>
      <c r="H90"/>
      <c r="I90"/>
      <c r="J90" s="29"/>
      <c r="K90"/>
      <c r="L90"/>
      <c r="M90"/>
      <c r="N90"/>
      <c r="O90" s="41"/>
      <c r="P90"/>
      <c r="Q90"/>
      <c r="R90"/>
    </row>
    <row r="91" spans="1:18">
      <c r="A91"/>
      <c r="B91" s="27"/>
      <c r="C91" s="27"/>
      <c r="D91" s="28"/>
      <c r="E91" s="27"/>
      <c r="F91"/>
      <c r="G91"/>
      <c r="H91"/>
      <c r="I91"/>
      <c r="J91" s="29"/>
      <c r="K91"/>
      <c r="L91"/>
      <c r="M91"/>
      <c r="N91"/>
      <c r="O91" s="41"/>
      <c r="P91"/>
      <c r="Q91"/>
      <c r="R91"/>
    </row>
    <row r="92" spans="1:18">
      <c r="A92"/>
      <c r="B92" s="27"/>
      <c r="C92" s="27"/>
      <c r="D92" s="28"/>
      <c r="E92" s="27"/>
      <c r="F92"/>
      <c r="G92"/>
      <c r="H92"/>
      <c r="I92"/>
      <c r="J92" s="29"/>
      <c r="K92"/>
      <c r="L92"/>
      <c r="M92"/>
      <c r="N92"/>
      <c r="O92" s="41"/>
      <c r="P92"/>
      <c r="Q92"/>
      <c r="R92"/>
    </row>
    <row r="93" spans="1:18">
      <c r="A93"/>
      <c r="B93" s="27"/>
      <c r="C93" s="27"/>
      <c r="D93" s="28"/>
      <c r="E93" s="27"/>
      <c r="F93"/>
      <c r="G93"/>
      <c r="H93"/>
      <c r="I93"/>
      <c r="J93" s="29"/>
      <c r="K93"/>
      <c r="L93"/>
      <c r="M93"/>
      <c r="N93"/>
      <c r="O93" s="41"/>
      <c r="P93"/>
      <c r="Q93"/>
      <c r="R93"/>
    </row>
    <row r="94" spans="1:18">
      <c r="A94"/>
      <c r="B94" s="27"/>
      <c r="C94" s="27"/>
      <c r="D94" s="28"/>
      <c r="E94" s="27"/>
      <c r="F94"/>
      <c r="G94"/>
      <c r="H94"/>
      <c r="I94"/>
      <c r="J94" s="29"/>
      <c r="K94"/>
      <c r="L94"/>
      <c r="M94"/>
      <c r="N94"/>
      <c r="O94" s="41"/>
      <c r="P94"/>
      <c r="Q94"/>
      <c r="R94"/>
    </row>
    <row r="95" spans="1:18">
      <c r="A95"/>
      <c r="B95" s="27"/>
      <c r="C95" s="27"/>
      <c r="D95" s="28"/>
      <c r="E95" s="27"/>
      <c r="F95"/>
      <c r="G95"/>
      <c r="H95"/>
      <c r="I95"/>
      <c r="J95" s="29"/>
      <c r="K95"/>
      <c r="L95"/>
      <c r="M95"/>
      <c r="N95"/>
      <c r="O95" s="41"/>
      <c r="P95"/>
      <c r="Q95"/>
      <c r="R95"/>
    </row>
    <row r="96" spans="1:18">
      <c r="A96"/>
      <c r="B96" s="27"/>
      <c r="C96" s="27"/>
      <c r="D96" s="28"/>
      <c r="E96" s="27"/>
      <c r="F96"/>
      <c r="G96"/>
      <c r="H96"/>
      <c r="I96"/>
      <c r="J96" s="29"/>
      <c r="K96"/>
      <c r="L96"/>
      <c r="M96"/>
      <c r="N96"/>
      <c r="O96" s="41"/>
      <c r="P96"/>
      <c r="Q96"/>
      <c r="R96"/>
    </row>
    <row r="97" spans="1:18">
      <c r="A97"/>
      <c r="B97" s="27"/>
      <c r="C97" s="27"/>
      <c r="D97" s="28"/>
      <c r="E97" s="27"/>
      <c r="F97"/>
      <c r="G97"/>
      <c r="H97"/>
      <c r="I97"/>
      <c r="J97" s="29"/>
      <c r="K97"/>
      <c r="L97"/>
      <c r="M97"/>
      <c r="N97"/>
      <c r="O97" s="41"/>
      <c r="P97"/>
      <c r="Q97"/>
      <c r="R97"/>
    </row>
    <row r="98" spans="1:18">
      <c r="A98"/>
      <c r="B98" s="27"/>
      <c r="C98" s="27"/>
      <c r="D98" s="28"/>
      <c r="E98" s="27"/>
      <c r="F98"/>
      <c r="G98"/>
      <c r="H98"/>
      <c r="I98"/>
      <c r="J98" s="29"/>
      <c r="K98"/>
      <c r="L98"/>
      <c r="M98"/>
      <c r="N98"/>
      <c r="O98" s="41"/>
      <c r="P98"/>
      <c r="Q98"/>
      <c r="R98"/>
    </row>
    <row r="99" spans="1:18">
      <c r="A99"/>
      <c r="B99" s="27"/>
      <c r="C99" s="27"/>
      <c r="D99" s="28"/>
      <c r="E99" s="27"/>
      <c r="F99"/>
      <c r="G99"/>
      <c r="H99"/>
      <c r="I99"/>
      <c r="J99" s="29"/>
      <c r="K99"/>
      <c r="L99"/>
      <c r="M99"/>
      <c r="N99"/>
      <c r="O99" s="41"/>
      <c r="P99"/>
      <c r="Q99"/>
      <c r="R99"/>
    </row>
    <row r="100" spans="1:18">
      <c r="A100"/>
      <c r="B100" s="27"/>
      <c r="C100" s="27"/>
      <c r="D100" s="28"/>
      <c r="E100" s="27"/>
      <c r="F100"/>
      <c r="G100"/>
      <c r="H100"/>
      <c r="I100"/>
      <c r="J100" s="29"/>
      <c r="K100"/>
      <c r="L100"/>
      <c r="M100"/>
      <c r="N100"/>
      <c r="O100" s="41"/>
      <c r="P100"/>
      <c r="Q100"/>
      <c r="R100"/>
    </row>
    <row r="101" spans="1:18">
      <c r="A101"/>
      <c r="B101" s="27"/>
      <c r="C101" s="27"/>
      <c r="D101" s="28"/>
      <c r="E101" s="27"/>
      <c r="F101"/>
      <c r="G101"/>
      <c r="H101"/>
      <c r="I101"/>
      <c r="J101" s="29"/>
      <c r="K101"/>
      <c r="L101"/>
      <c r="M101"/>
      <c r="N101"/>
      <c r="O101" s="41"/>
      <c r="P101"/>
      <c r="Q101"/>
      <c r="R101"/>
    </row>
    <row r="102" spans="1:18">
      <c r="A102"/>
      <c r="B102" s="27"/>
      <c r="C102" s="27"/>
      <c r="D102" s="28"/>
      <c r="E102" s="27"/>
      <c r="F102"/>
      <c r="G102"/>
      <c r="H102"/>
      <c r="I102"/>
      <c r="J102" s="29"/>
      <c r="K102"/>
      <c r="L102"/>
      <c r="M102"/>
      <c r="N102"/>
      <c r="O102" s="41"/>
      <c r="P102"/>
      <c r="Q102"/>
      <c r="R102"/>
    </row>
    <row r="103" spans="1:18">
      <c r="A103"/>
      <c r="B103" s="27"/>
      <c r="C103" s="27"/>
      <c r="D103" s="28"/>
      <c r="E103" s="27"/>
      <c r="F103"/>
      <c r="G103"/>
      <c r="H103"/>
      <c r="I103"/>
      <c r="J103" s="29"/>
      <c r="K103"/>
      <c r="L103"/>
      <c r="M103"/>
      <c r="N103"/>
      <c r="O103" s="41"/>
      <c r="P103"/>
      <c r="Q103"/>
      <c r="R103"/>
    </row>
    <row r="104" spans="1:18">
      <c r="A104"/>
      <c r="B104" s="27"/>
      <c r="C104" s="27"/>
      <c r="D104" s="28"/>
      <c r="E104" s="27"/>
      <c r="F104"/>
      <c r="G104"/>
      <c r="H104"/>
      <c r="I104"/>
      <c r="J104" s="29"/>
      <c r="K104"/>
      <c r="L104"/>
      <c r="M104"/>
      <c r="N104"/>
      <c r="O104" s="41"/>
      <c r="P104"/>
      <c r="Q104"/>
      <c r="R104"/>
    </row>
    <row r="105" spans="1:18">
      <c r="A105"/>
      <c r="B105" s="27"/>
      <c r="C105" s="27"/>
      <c r="D105" s="28"/>
      <c r="E105" s="27"/>
      <c r="F105"/>
      <c r="G105"/>
      <c r="H105"/>
      <c r="I105"/>
      <c r="J105" s="29"/>
      <c r="K105"/>
      <c r="L105"/>
      <c r="M105"/>
      <c r="N105"/>
      <c r="O105" s="41"/>
      <c r="P105"/>
      <c r="Q105"/>
      <c r="R105"/>
    </row>
    <row r="106" spans="1:18">
      <c r="A106"/>
      <c r="B106" s="27"/>
      <c r="C106" s="27"/>
      <c r="D106" s="28"/>
      <c r="E106" s="27"/>
      <c r="F106"/>
      <c r="G106"/>
      <c r="H106"/>
      <c r="I106"/>
      <c r="J106" s="29"/>
      <c r="K106"/>
      <c r="L106"/>
      <c r="M106"/>
      <c r="N106"/>
      <c r="O106" s="41"/>
      <c r="P106"/>
      <c r="Q106"/>
      <c r="R106"/>
    </row>
    <row r="107" spans="1:18">
      <c r="A107"/>
      <c r="B107" s="27"/>
      <c r="C107" s="27"/>
      <c r="D107" s="28"/>
      <c r="E107" s="27"/>
      <c r="F107"/>
      <c r="G107"/>
      <c r="H107"/>
      <c r="I107"/>
      <c r="J107" s="29"/>
      <c r="K107"/>
      <c r="L107"/>
      <c r="M107"/>
      <c r="N107"/>
      <c r="O107" s="41"/>
      <c r="P107"/>
      <c r="Q107"/>
      <c r="R107"/>
    </row>
    <row r="108" spans="1:18">
      <c r="A108"/>
      <c r="B108" s="27"/>
      <c r="C108" s="27"/>
      <c r="D108" s="28"/>
      <c r="E108" s="27"/>
      <c r="F108"/>
      <c r="G108"/>
      <c r="H108"/>
      <c r="I108"/>
      <c r="J108" s="29"/>
      <c r="K108"/>
      <c r="L108"/>
      <c r="M108"/>
      <c r="N108"/>
      <c r="O108" s="41"/>
      <c r="P108"/>
      <c r="Q108"/>
      <c r="R108"/>
    </row>
    <row r="109" spans="1:18">
      <c r="A109"/>
      <c r="B109" s="27"/>
      <c r="C109" s="27"/>
      <c r="D109" s="28"/>
      <c r="E109" s="27"/>
      <c r="F109"/>
      <c r="G109"/>
      <c r="H109"/>
      <c r="I109"/>
      <c r="J109" s="29"/>
      <c r="K109"/>
      <c r="L109"/>
      <c r="M109"/>
      <c r="N109"/>
      <c r="O109" s="41"/>
      <c r="P109"/>
      <c r="Q109"/>
      <c r="R109"/>
    </row>
    <row r="110" spans="1:18">
      <c r="A110"/>
      <c r="B110" s="27"/>
      <c r="C110" s="27"/>
      <c r="D110" s="28"/>
      <c r="E110" s="27"/>
      <c r="F110"/>
      <c r="G110"/>
      <c r="H110"/>
      <c r="I110"/>
      <c r="J110" s="29"/>
      <c r="K110"/>
      <c r="L110"/>
      <c r="M110"/>
      <c r="N110"/>
      <c r="O110" s="41"/>
      <c r="P110"/>
      <c r="Q110"/>
      <c r="R110"/>
    </row>
    <row r="111" spans="1:18">
      <c r="A111"/>
      <c r="B111" s="27"/>
      <c r="C111" s="27"/>
      <c r="D111" s="28"/>
      <c r="E111" s="27"/>
      <c r="F111"/>
      <c r="G111"/>
      <c r="H111"/>
      <c r="I111"/>
      <c r="J111" s="29"/>
      <c r="K111"/>
      <c r="L111"/>
      <c r="M111"/>
      <c r="N111"/>
      <c r="O111" s="41"/>
      <c r="P111"/>
      <c r="Q111"/>
      <c r="R111"/>
    </row>
    <row r="112" spans="1:18">
      <c r="A112"/>
      <c r="B112" s="27"/>
      <c r="C112" s="27"/>
      <c r="D112" s="28"/>
      <c r="E112" s="27"/>
      <c r="F112"/>
      <c r="G112"/>
      <c r="H112"/>
      <c r="I112"/>
      <c r="J112" s="29"/>
      <c r="K112"/>
      <c r="L112"/>
      <c r="M112"/>
      <c r="N112"/>
      <c r="O112" s="41"/>
      <c r="P112"/>
      <c r="Q112"/>
      <c r="R112"/>
    </row>
    <row r="113" spans="1:18">
      <c r="A113"/>
      <c r="B113" s="27"/>
      <c r="C113" s="27"/>
      <c r="D113" s="28"/>
      <c r="E113" s="27"/>
      <c r="F113"/>
      <c r="G113"/>
      <c r="H113"/>
      <c r="I113"/>
      <c r="J113" s="29"/>
      <c r="K113"/>
      <c r="L113"/>
      <c r="M113"/>
      <c r="N113"/>
      <c r="O113" s="41"/>
      <c r="P113"/>
      <c r="Q113"/>
      <c r="R113"/>
    </row>
    <row r="114" spans="1:18">
      <c r="A114"/>
      <c r="B114" s="27"/>
      <c r="C114" s="27"/>
      <c r="D114" s="28"/>
      <c r="E114" s="27"/>
      <c r="F114"/>
      <c r="G114"/>
      <c r="H114"/>
      <c r="I114"/>
      <c r="J114" s="29"/>
      <c r="K114"/>
      <c r="L114"/>
      <c r="M114"/>
      <c r="N114"/>
      <c r="O114" s="41"/>
      <c r="P114"/>
      <c r="Q114"/>
      <c r="R114"/>
    </row>
    <row r="115" spans="1:18">
      <c r="A115"/>
      <c r="B115" s="27"/>
      <c r="C115" s="27"/>
      <c r="D115" s="28"/>
      <c r="E115" s="27"/>
      <c r="F115"/>
      <c r="G115"/>
      <c r="H115"/>
      <c r="I115"/>
      <c r="J115" s="29"/>
      <c r="K115"/>
      <c r="L115"/>
      <c r="M115"/>
      <c r="N115"/>
      <c r="O115" s="41"/>
      <c r="P115"/>
      <c r="Q115"/>
      <c r="R115"/>
    </row>
    <row r="116" spans="1:18">
      <c r="A116"/>
      <c r="B116" s="27"/>
      <c r="C116" s="27"/>
      <c r="D116" s="28"/>
      <c r="E116" s="27"/>
      <c r="F116"/>
      <c r="G116"/>
      <c r="H116"/>
      <c r="I116"/>
      <c r="J116" s="29"/>
      <c r="K116"/>
      <c r="L116"/>
      <c r="M116"/>
      <c r="N116"/>
      <c r="O116" s="41"/>
      <c r="P116"/>
      <c r="Q116"/>
      <c r="R116"/>
    </row>
    <row r="117" spans="1:18">
      <c r="A117"/>
      <c r="B117" s="27"/>
      <c r="C117" s="27"/>
      <c r="D117" s="28"/>
      <c r="E117" s="27"/>
      <c r="F117"/>
      <c r="G117"/>
      <c r="H117"/>
      <c r="I117"/>
      <c r="J117" s="29"/>
      <c r="K117"/>
      <c r="L117"/>
      <c r="M117"/>
      <c r="N117"/>
      <c r="O117" s="41"/>
      <c r="P117"/>
      <c r="Q117"/>
      <c r="R117"/>
    </row>
    <row r="118" spans="1:18">
      <c r="A118"/>
      <c r="B118" s="27"/>
      <c r="C118" s="27"/>
      <c r="D118" s="28"/>
      <c r="E118" s="27"/>
      <c r="F118"/>
      <c r="G118"/>
      <c r="H118"/>
      <c r="I118"/>
      <c r="J118" s="29"/>
      <c r="K118"/>
      <c r="L118"/>
      <c r="M118"/>
      <c r="N118"/>
      <c r="O118" s="41"/>
      <c r="P118"/>
      <c r="Q118"/>
      <c r="R118"/>
    </row>
    <row r="119" spans="1:18">
      <c r="A119"/>
      <c r="B119" s="27"/>
      <c r="C119" s="27"/>
      <c r="D119" s="28"/>
      <c r="E119" s="27"/>
      <c r="F119"/>
      <c r="G119"/>
      <c r="H119"/>
      <c r="I119"/>
      <c r="J119" s="29"/>
      <c r="K119"/>
      <c r="L119"/>
      <c r="M119"/>
      <c r="N119"/>
      <c r="O119" s="41"/>
      <c r="P119"/>
      <c r="Q119"/>
      <c r="R119"/>
    </row>
    <row r="120" spans="1:18">
      <c r="A120"/>
      <c r="B120" s="27"/>
      <c r="C120" s="27"/>
      <c r="D120" s="28"/>
      <c r="E120" s="27"/>
      <c r="F120"/>
      <c r="G120"/>
      <c r="H120"/>
      <c r="I120"/>
      <c r="J120" s="29"/>
      <c r="K120"/>
      <c r="L120"/>
      <c r="M120"/>
      <c r="N120"/>
      <c r="O120" s="41"/>
      <c r="P120"/>
      <c r="Q120"/>
      <c r="R120"/>
    </row>
    <row r="121" spans="1:18">
      <c r="A121"/>
      <c r="B121" s="27"/>
      <c r="C121" s="27"/>
      <c r="D121" s="28"/>
      <c r="E121" s="27"/>
      <c r="F121"/>
      <c r="G121"/>
      <c r="H121"/>
      <c r="I121"/>
      <c r="J121" s="29"/>
      <c r="K121"/>
      <c r="L121"/>
      <c r="M121"/>
      <c r="N121"/>
      <c r="O121" s="41"/>
      <c r="P121"/>
      <c r="Q121"/>
      <c r="R121"/>
    </row>
    <row r="122" spans="1:18">
      <c r="A122"/>
      <c r="B122" s="27"/>
      <c r="C122" s="27"/>
      <c r="D122" s="28"/>
      <c r="E122" s="27"/>
      <c r="F122"/>
      <c r="G122"/>
      <c r="H122"/>
      <c r="I122"/>
      <c r="J122" s="29"/>
      <c r="K122"/>
      <c r="L122"/>
      <c r="M122"/>
      <c r="N122"/>
      <c r="O122" s="41"/>
      <c r="P122"/>
      <c r="Q122"/>
      <c r="R122"/>
    </row>
    <row r="123" spans="1:18">
      <c r="A123"/>
      <c r="B123" s="27"/>
      <c r="C123" s="27"/>
      <c r="D123" s="28"/>
      <c r="E123" s="27"/>
      <c r="F123"/>
      <c r="G123"/>
      <c r="H123"/>
      <c r="I123"/>
      <c r="J123" s="29"/>
      <c r="K123"/>
      <c r="L123"/>
      <c r="M123"/>
      <c r="N123"/>
      <c r="O123" s="41"/>
      <c r="P123"/>
      <c r="Q123"/>
      <c r="R123"/>
    </row>
    <row r="124" spans="1:18">
      <c r="A124"/>
      <c r="B124" s="27"/>
      <c r="C124" s="27"/>
      <c r="D124" s="28"/>
      <c r="E124" s="27"/>
      <c r="F124"/>
      <c r="G124"/>
      <c r="H124"/>
      <c r="I124"/>
      <c r="J124" s="29"/>
      <c r="K124"/>
      <c r="L124"/>
      <c r="M124"/>
      <c r="N124"/>
      <c r="O124" s="41"/>
      <c r="P124"/>
      <c r="Q124"/>
      <c r="R124"/>
    </row>
    <row r="125" spans="1:18">
      <c r="A125"/>
      <c r="B125" s="27"/>
      <c r="C125" s="27"/>
      <c r="D125" s="28"/>
      <c r="E125" s="27"/>
      <c r="F125"/>
      <c r="G125"/>
      <c r="H125"/>
      <c r="I125"/>
      <c r="J125" s="29"/>
      <c r="K125"/>
      <c r="L125"/>
      <c r="M125"/>
      <c r="N125"/>
      <c r="O125" s="41"/>
      <c r="P125"/>
      <c r="Q125"/>
      <c r="R125"/>
    </row>
    <row r="126" spans="1:18">
      <c r="A126"/>
      <c r="B126" s="27"/>
      <c r="C126" s="27"/>
      <c r="D126" s="28"/>
      <c r="E126" s="27"/>
      <c r="F126"/>
      <c r="G126"/>
      <c r="H126"/>
      <c r="I126"/>
      <c r="J126" s="29"/>
      <c r="K126"/>
      <c r="L126"/>
      <c r="M126"/>
      <c r="N126"/>
      <c r="O126" s="41"/>
      <c r="P126"/>
      <c r="Q126"/>
      <c r="R126"/>
    </row>
    <row r="127" spans="1:18">
      <c r="A127"/>
      <c r="B127" s="27"/>
      <c r="C127" s="27"/>
      <c r="D127" s="28"/>
      <c r="E127" s="27"/>
      <c r="F127"/>
      <c r="G127"/>
      <c r="H127"/>
      <c r="I127"/>
      <c r="J127" s="29"/>
      <c r="K127"/>
      <c r="L127"/>
      <c r="M127"/>
      <c r="N127"/>
      <c r="O127" s="41"/>
      <c r="P127"/>
      <c r="Q127"/>
      <c r="R127"/>
    </row>
    <row r="128" spans="1:18">
      <c r="A128"/>
      <c r="B128" s="27"/>
      <c r="C128" s="27"/>
      <c r="D128" s="28"/>
      <c r="E128" s="27"/>
      <c r="F128"/>
      <c r="G128"/>
      <c r="H128"/>
      <c r="I128"/>
      <c r="J128" s="29"/>
      <c r="K128"/>
      <c r="L128"/>
      <c r="M128"/>
      <c r="N128"/>
      <c r="O128" s="41"/>
      <c r="P128"/>
      <c r="Q128"/>
      <c r="R128"/>
    </row>
    <row r="129" spans="1:18">
      <c r="A129"/>
      <c r="B129" s="27"/>
      <c r="C129" s="27"/>
      <c r="D129" s="28"/>
      <c r="E129" s="27"/>
      <c r="F129"/>
      <c r="G129"/>
      <c r="H129"/>
      <c r="I129"/>
      <c r="J129" s="29"/>
      <c r="K129"/>
      <c r="L129"/>
      <c r="M129"/>
      <c r="N129"/>
      <c r="O129" s="41"/>
      <c r="P129"/>
      <c r="Q129"/>
      <c r="R129"/>
    </row>
    <row r="130" spans="1:18">
      <c r="A130"/>
      <c r="B130" s="27"/>
      <c r="C130" s="27"/>
      <c r="D130" s="28"/>
      <c r="E130" s="27"/>
      <c r="F130"/>
      <c r="G130"/>
      <c r="H130"/>
      <c r="I130"/>
      <c r="J130" s="29"/>
      <c r="K130"/>
      <c r="L130"/>
      <c r="M130"/>
      <c r="N130"/>
      <c r="O130" s="41"/>
      <c r="P130"/>
      <c r="Q130"/>
      <c r="R130"/>
    </row>
    <row r="131" spans="1:18">
      <c r="A131"/>
      <c r="B131" s="27"/>
      <c r="C131" s="27"/>
      <c r="D131" s="28"/>
      <c r="E131" s="27"/>
      <c r="F131"/>
      <c r="G131"/>
      <c r="H131"/>
      <c r="I131"/>
      <c r="J131" s="29"/>
      <c r="K131"/>
      <c r="L131"/>
      <c r="M131"/>
      <c r="N131"/>
      <c r="O131" s="41"/>
      <c r="P131"/>
      <c r="Q131"/>
      <c r="R131"/>
    </row>
    <row r="132" spans="1:18">
      <c r="A132"/>
      <c r="B132" s="27"/>
      <c r="C132" s="27"/>
      <c r="D132" s="28"/>
      <c r="E132" s="27"/>
      <c r="F132"/>
      <c r="G132"/>
      <c r="H132"/>
      <c r="I132"/>
      <c r="J132" s="29"/>
      <c r="K132"/>
      <c r="L132"/>
      <c r="M132"/>
      <c r="N132"/>
      <c r="O132" s="41"/>
      <c r="P132"/>
      <c r="Q132"/>
      <c r="R132"/>
    </row>
    <row r="133" spans="1:18">
      <c r="A133"/>
      <c r="B133" s="27"/>
      <c r="C133" s="27"/>
      <c r="D133" s="28"/>
      <c r="E133" s="27"/>
      <c r="F133"/>
      <c r="G133"/>
      <c r="H133"/>
      <c r="I133"/>
      <c r="J133" s="29"/>
      <c r="K133"/>
      <c r="L133"/>
      <c r="M133"/>
      <c r="N133"/>
      <c r="O133" s="41"/>
      <c r="P133"/>
      <c r="Q133"/>
      <c r="R133"/>
    </row>
    <row r="134" spans="1:18">
      <c r="A134"/>
      <c r="B134" s="27"/>
      <c r="C134" s="27"/>
      <c r="D134" s="28"/>
      <c r="E134" s="27"/>
      <c r="F134"/>
      <c r="G134"/>
      <c r="H134"/>
      <c r="I134"/>
      <c r="J134" s="29"/>
      <c r="K134"/>
      <c r="L134"/>
      <c r="M134"/>
      <c r="N134"/>
      <c r="O134" s="41"/>
      <c r="P134"/>
      <c r="Q134"/>
      <c r="R134"/>
    </row>
    <row r="144" spans="1:18">
      <c r="B144" s="3"/>
      <c r="D144" s="3"/>
      <c r="E144" s="3"/>
      <c r="L144" s="3"/>
      <c r="O144" s="3"/>
    </row>
    <row r="145" spans="2:15">
      <c r="B145" s="3"/>
      <c r="D145" s="3"/>
      <c r="E145" s="3"/>
      <c r="L145" s="3"/>
      <c r="O145" s="3"/>
    </row>
    <row r="146" spans="2:15">
      <c r="B146" s="3"/>
      <c r="D146" s="3"/>
      <c r="E146" s="3"/>
      <c r="L146" s="3"/>
      <c r="O146" s="3"/>
    </row>
    <row r="147" spans="2:15">
      <c r="B147" s="3"/>
      <c r="D147" s="3"/>
      <c r="E147" s="3"/>
      <c r="L147" s="3"/>
      <c r="O147" s="3"/>
    </row>
    <row r="148" spans="2:15">
      <c r="B148" s="3"/>
      <c r="D148" s="3"/>
      <c r="E148" s="3"/>
      <c r="L148" s="3"/>
      <c r="O148" s="3"/>
    </row>
    <row r="149" spans="2:15">
      <c r="B149" s="3"/>
      <c r="D149" s="3"/>
      <c r="E149" s="3"/>
      <c r="L149" s="3"/>
      <c r="O149" s="3"/>
    </row>
    <row r="150" spans="2:15">
      <c r="B150" s="3"/>
      <c r="D150" s="3"/>
      <c r="E150" s="3"/>
      <c r="L150" s="3"/>
      <c r="O150" s="3"/>
    </row>
    <row r="151" spans="2:15">
      <c r="B151" s="3"/>
      <c r="D151" s="3"/>
      <c r="E151" s="3"/>
      <c r="L151" s="3"/>
      <c r="O151" s="3"/>
    </row>
    <row r="152" spans="2:15">
      <c r="B152" s="3"/>
      <c r="D152" s="3"/>
      <c r="E152" s="3"/>
      <c r="L152" s="3"/>
      <c r="O152" s="3"/>
    </row>
    <row r="153" spans="2:15">
      <c r="B153" s="3"/>
      <c r="D153" s="3"/>
      <c r="E153" s="3"/>
      <c r="L153" s="3"/>
      <c r="O153" s="3"/>
    </row>
    <row r="154" spans="2:15">
      <c r="B154" s="3"/>
      <c r="D154" s="3"/>
      <c r="E154" s="3"/>
      <c r="L154" s="3"/>
      <c r="O154" s="3"/>
    </row>
    <row r="155" spans="2:15">
      <c r="B155" s="3"/>
      <c r="D155" s="3"/>
      <c r="E155" s="3"/>
      <c r="L155" s="3"/>
      <c r="O155" s="3"/>
    </row>
    <row r="156" spans="2:15">
      <c r="B156" s="3"/>
      <c r="D156" s="3"/>
      <c r="E156" s="3"/>
      <c r="L156" s="3"/>
      <c r="O156" s="3"/>
    </row>
    <row r="157" spans="2:15">
      <c r="B157" s="3"/>
      <c r="D157" s="3"/>
      <c r="E157" s="3"/>
      <c r="L157" s="3"/>
      <c r="O157" s="3"/>
    </row>
    <row r="158" spans="2:15">
      <c r="B158" s="3"/>
      <c r="D158" s="3"/>
      <c r="E158" s="3"/>
      <c r="L158" s="3"/>
      <c r="O158" s="3"/>
    </row>
    <row r="159" spans="2:15">
      <c r="B159" s="3"/>
      <c r="D159" s="3"/>
      <c r="E159" s="3"/>
      <c r="L159" s="3"/>
      <c r="O159" s="3"/>
    </row>
    <row r="160" spans="2:15">
      <c r="B160" s="3"/>
      <c r="D160" s="3"/>
      <c r="E160" s="3"/>
      <c r="L160" s="3"/>
      <c r="O160" s="3"/>
    </row>
    <row r="161" spans="2:15">
      <c r="B161" s="3"/>
      <c r="D161" s="3"/>
      <c r="E161" s="3"/>
      <c r="L161" s="3"/>
      <c r="O161" s="3"/>
    </row>
    <row r="162" spans="2:15">
      <c r="B162" s="3"/>
      <c r="D162" s="3"/>
      <c r="E162" s="3"/>
      <c r="L162" s="3"/>
      <c r="O162" s="3"/>
    </row>
    <row r="163" spans="2:15">
      <c r="B163" s="3"/>
      <c r="D163" s="3"/>
      <c r="E163" s="3"/>
      <c r="L163" s="3"/>
      <c r="O163" s="3"/>
    </row>
    <row r="164" spans="2:15">
      <c r="B164" s="3"/>
      <c r="D164" s="3"/>
      <c r="E164" s="3"/>
      <c r="L164" s="3"/>
      <c r="O164" s="3"/>
    </row>
    <row r="165" spans="2:15">
      <c r="B165" s="3"/>
      <c r="D165" s="3"/>
      <c r="E165" s="3"/>
      <c r="L165" s="3"/>
      <c r="O165" s="3"/>
    </row>
    <row r="166" spans="2:15">
      <c r="B166" s="3"/>
      <c r="D166" s="3"/>
      <c r="E166" s="3"/>
      <c r="L166" s="3"/>
      <c r="O166" s="3"/>
    </row>
    <row r="167" spans="2:15">
      <c r="B167" s="3"/>
      <c r="D167" s="3"/>
      <c r="E167" s="3"/>
      <c r="L167" s="3"/>
      <c r="O167" s="3"/>
    </row>
    <row r="168" spans="2:15">
      <c r="B168" s="3"/>
      <c r="D168" s="3"/>
      <c r="E168" s="3"/>
      <c r="L168" s="3"/>
      <c r="O168" s="3"/>
    </row>
    <row r="169" spans="2:15">
      <c r="B169" s="3"/>
      <c r="D169" s="3"/>
      <c r="E169" s="3"/>
      <c r="L169" s="3"/>
      <c r="O169" s="3"/>
    </row>
    <row r="170" spans="2:15">
      <c r="B170" s="3"/>
      <c r="D170" s="3"/>
      <c r="E170" s="3"/>
      <c r="L170" s="3"/>
      <c r="O170" s="3"/>
    </row>
    <row r="171" spans="2:15">
      <c r="B171" s="3"/>
      <c r="D171" s="3"/>
      <c r="E171" s="3"/>
      <c r="L171" s="3"/>
      <c r="O171" s="3"/>
    </row>
    <row r="172" spans="2:15">
      <c r="B172" s="3"/>
      <c r="D172" s="3"/>
      <c r="E172" s="3"/>
      <c r="L172" s="3"/>
      <c r="O172" s="3"/>
    </row>
    <row r="173" spans="2:15">
      <c r="B173" s="3"/>
      <c r="D173" s="3"/>
      <c r="E173" s="3"/>
      <c r="L173" s="3"/>
      <c r="O173" s="3"/>
    </row>
  </sheetData>
  <sortState ref="A4:R21">
    <sortCondition ref="R4:R21"/>
  </sortState>
  <mergeCells count="7">
    <mergeCell ref="A1:R1"/>
    <mergeCell ref="B2:E2"/>
    <mergeCell ref="F2:N2"/>
    <mergeCell ref="O2:P2"/>
    <mergeCell ref="A2:A3"/>
    <mergeCell ref="Q2:Q3"/>
    <mergeCell ref="R2:R3"/>
  </mergeCells>
  <phoneticPr fontId="9" type="noConversion"/>
  <printOptions horizontalCentered="1"/>
  <pageMargins left="0.15748031496062992" right="0.15748031496062992" top="0.9055118110236221" bottom="0.82677165354330717" header="0.31496062992125984" footer="0.55118110236220474"/>
  <pageSetup paperSize="9" orientation="landscape" r:id="rId1"/>
  <headerFooter>
    <oddHeader>&amp;L&amp;G</oddHeader>
    <oddFooter>&amp;R二〇一七年九月九日</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opLeftCell="E1" workbookViewId="0">
      <selection sqref="A1:T1"/>
    </sheetView>
  </sheetViews>
  <sheetFormatPr defaultColWidth="26" defaultRowHeight="13.5"/>
  <cols>
    <col min="1" max="1" width="5.75" style="36" customWidth="1"/>
    <col min="2" max="2" width="3.875" style="36" customWidth="1"/>
    <col min="3" max="3" width="3.5" style="36" customWidth="1"/>
    <col min="4" max="4" width="8" style="36" customWidth="1"/>
    <col min="5" max="5" width="3.375" style="36" customWidth="1"/>
    <col min="6" max="6" width="5.125" style="36" customWidth="1"/>
    <col min="7" max="7" width="5.5" style="36" customWidth="1"/>
    <col min="8" max="8" width="8.25" style="36" customWidth="1"/>
    <col min="9" max="9" width="5.375" style="36" customWidth="1"/>
    <col min="10" max="10" width="5.5" style="36" customWidth="1"/>
    <col min="11" max="11" width="8.5" style="36" customWidth="1"/>
    <col min="12" max="12" width="7.875" style="36" customWidth="1"/>
    <col min="13" max="13" width="6.75" style="36" customWidth="1"/>
    <col min="14" max="14" width="5.125" style="36" customWidth="1"/>
    <col min="15" max="15" width="6.875" style="36" customWidth="1"/>
    <col min="16" max="16" width="6.25" style="36" customWidth="1"/>
    <col min="17" max="17" width="7" style="36" customWidth="1"/>
    <col min="18" max="18" width="8.25" style="37" customWidth="1"/>
    <col min="19" max="19" width="5.5" style="36" customWidth="1"/>
    <col min="20" max="20" width="62.125" style="83" customWidth="1"/>
    <col min="21" max="16384" width="26" style="36"/>
  </cols>
  <sheetData>
    <row r="1" spans="1:20" ht="20.25" customHeight="1">
      <c r="A1" s="107" t="s">
        <v>127</v>
      </c>
      <c r="B1" s="107"/>
      <c r="C1" s="107"/>
      <c r="D1" s="107"/>
      <c r="E1" s="107"/>
      <c r="F1" s="107"/>
      <c r="G1" s="107"/>
      <c r="H1" s="107"/>
      <c r="I1" s="107"/>
      <c r="J1" s="107"/>
      <c r="K1" s="107"/>
      <c r="L1" s="107"/>
      <c r="M1" s="107"/>
      <c r="N1" s="107"/>
      <c r="O1" s="107"/>
      <c r="P1" s="107"/>
      <c r="Q1" s="107"/>
      <c r="R1" s="108"/>
      <c r="S1" s="107"/>
      <c r="T1" s="107"/>
    </row>
    <row r="2" spans="1:20" ht="13.5" customHeight="1">
      <c r="A2" s="109" t="s">
        <v>0</v>
      </c>
      <c r="B2" s="110" t="s">
        <v>97</v>
      </c>
      <c r="C2" s="110"/>
      <c r="D2" s="110"/>
      <c r="E2" s="110"/>
      <c r="F2" s="110" t="s">
        <v>98</v>
      </c>
      <c r="G2" s="110"/>
      <c r="H2" s="110"/>
      <c r="I2" s="110"/>
      <c r="J2" s="110"/>
      <c r="K2" s="110"/>
      <c r="L2" s="110"/>
      <c r="M2" s="110"/>
      <c r="N2" s="110"/>
      <c r="O2" s="110"/>
      <c r="P2" s="111" t="s">
        <v>39</v>
      </c>
      <c r="Q2" s="111" t="s">
        <v>99</v>
      </c>
      <c r="R2" s="112" t="s">
        <v>3</v>
      </c>
      <c r="S2" s="111" t="s">
        <v>4</v>
      </c>
      <c r="T2" s="111" t="s">
        <v>37</v>
      </c>
    </row>
    <row r="3" spans="1:20" ht="67.5">
      <c r="A3" s="109"/>
      <c r="B3" s="55" t="s">
        <v>40</v>
      </c>
      <c r="C3" s="55" t="s">
        <v>41</v>
      </c>
      <c r="D3" s="55" t="s">
        <v>5</v>
      </c>
      <c r="E3" s="55" t="s">
        <v>36</v>
      </c>
      <c r="F3" s="55" t="s">
        <v>45</v>
      </c>
      <c r="G3" s="55" t="s">
        <v>46</v>
      </c>
      <c r="H3" s="55" t="s">
        <v>47</v>
      </c>
      <c r="I3" s="66" t="s">
        <v>48</v>
      </c>
      <c r="J3" s="66" t="s">
        <v>49</v>
      </c>
      <c r="K3" s="66" t="s">
        <v>50</v>
      </c>
      <c r="L3" s="66" t="s">
        <v>51</v>
      </c>
      <c r="M3" s="66" t="s">
        <v>100</v>
      </c>
      <c r="N3" s="66" t="s">
        <v>101</v>
      </c>
      <c r="O3" s="66" t="s">
        <v>36</v>
      </c>
      <c r="P3" s="111"/>
      <c r="Q3" s="111"/>
      <c r="R3" s="112"/>
      <c r="S3" s="111"/>
      <c r="T3" s="111"/>
    </row>
    <row r="4" spans="1:20" ht="16.5" customHeight="1">
      <c r="A4" s="68" t="s">
        <v>12</v>
      </c>
      <c r="B4" s="91">
        <v>30</v>
      </c>
      <c r="C4" s="91">
        <v>0</v>
      </c>
      <c r="D4" s="69">
        <f t="shared" ref="D4:D21" si="0">(B4-C4)/B4</f>
        <v>1</v>
      </c>
      <c r="E4" s="47">
        <f t="shared" ref="E4:E21" si="1">30-C4*1</f>
        <v>30</v>
      </c>
      <c r="F4" s="92">
        <v>139</v>
      </c>
      <c r="G4" s="92">
        <v>138</v>
      </c>
      <c r="H4" s="69">
        <f t="shared" ref="H4:H21" si="2">G4/F4</f>
        <v>0.9928057553956835</v>
      </c>
      <c r="I4" s="93">
        <v>8</v>
      </c>
      <c r="J4" s="92">
        <v>8</v>
      </c>
      <c r="K4" s="69">
        <f t="shared" ref="K4:K21" si="3">J4/I4</f>
        <v>1</v>
      </c>
      <c r="L4" s="69">
        <f t="shared" ref="L4:L21" si="4">(G4+J4)/(F4+I4)</f>
        <v>0.99319727891156462</v>
      </c>
      <c r="M4" s="94">
        <v>50</v>
      </c>
      <c r="N4" s="95">
        <f>50-(I4-J4)*1</f>
        <v>50</v>
      </c>
      <c r="O4" s="48">
        <f t="shared" ref="O4:O21" si="5">M4*50%+N4*50%</f>
        <v>50</v>
      </c>
      <c r="P4" s="47">
        <v>10</v>
      </c>
      <c r="Q4" s="96">
        <v>9.8000000000000007</v>
      </c>
      <c r="R4" s="48">
        <f>E4+N4+P4+Q4</f>
        <v>99.8</v>
      </c>
      <c r="S4" s="58">
        <f t="shared" ref="S4:S21" si="6">RANK(R4,$R$4:$R$21,0)</f>
        <v>11</v>
      </c>
      <c r="T4" s="97"/>
    </row>
    <row r="5" spans="1:20" ht="16.5" customHeight="1">
      <c r="A5" s="68" t="s">
        <v>13</v>
      </c>
      <c r="B5" s="91">
        <v>28</v>
      </c>
      <c r="C5" s="91">
        <v>0</v>
      </c>
      <c r="D5" s="69">
        <f t="shared" si="0"/>
        <v>1</v>
      </c>
      <c r="E5" s="47">
        <f t="shared" si="1"/>
        <v>30</v>
      </c>
      <c r="F5" s="92">
        <v>95</v>
      </c>
      <c r="G5" s="92">
        <v>92</v>
      </c>
      <c r="H5" s="69">
        <f t="shared" si="2"/>
        <v>0.96842105263157896</v>
      </c>
      <c r="I5" s="93">
        <v>10</v>
      </c>
      <c r="J5" s="92">
        <v>8</v>
      </c>
      <c r="K5" s="69">
        <f t="shared" si="3"/>
        <v>0.8</v>
      </c>
      <c r="L5" s="69">
        <f t="shared" si="4"/>
        <v>0.95238095238095233</v>
      </c>
      <c r="M5" s="94">
        <v>50</v>
      </c>
      <c r="N5" s="95">
        <f>50-(I5-J5)*1</f>
        <v>48</v>
      </c>
      <c r="O5" s="48">
        <f t="shared" si="5"/>
        <v>49</v>
      </c>
      <c r="P5" s="47">
        <v>10</v>
      </c>
      <c r="Q5" s="96">
        <v>10</v>
      </c>
      <c r="R5" s="48">
        <f t="shared" ref="R5:R21" si="7">E5+N5+P5+Q5</f>
        <v>98</v>
      </c>
      <c r="S5" s="58">
        <f t="shared" si="6"/>
        <v>15</v>
      </c>
      <c r="T5" s="97" t="s">
        <v>114</v>
      </c>
    </row>
    <row r="6" spans="1:20" ht="16.5" customHeight="1">
      <c r="A6" s="68" t="s">
        <v>14</v>
      </c>
      <c r="B6" s="91">
        <v>20</v>
      </c>
      <c r="C6" s="91">
        <v>0</v>
      </c>
      <c r="D6" s="69">
        <f t="shared" si="0"/>
        <v>1</v>
      </c>
      <c r="E6" s="47">
        <f t="shared" si="1"/>
        <v>30</v>
      </c>
      <c r="F6" s="92">
        <v>244</v>
      </c>
      <c r="G6" s="92">
        <v>236</v>
      </c>
      <c r="H6" s="69">
        <f t="shared" si="2"/>
        <v>0.96721311475409832</v>
      </c>
      <c r="I6" s="93">
        <v>9</v>
      </c>
      <c r="J6" s="92">
        <v>9</v>
      </c>
      <c r="K6" s="69">
        <f t="shared" si="3"/>
        <v>1</v>
      </c>
      <c r="L6" s="69">
        <f t="shared" si="4"/>
        <v>0.96837944664031617</v>
      </c>
      <c r="M6" s="94">
        <v>50</v>
      </c>
      <c r="N6" s="95">
        <f t="shared" ref="N6:N20" si="8">50-(I6-J6)*1</f>
        <v>50</v>
      </c>
      <c r="O6" s="48">
        <f t="shared" si="5"/>
        <v>50</v>
      </c>
      <c r="P6" s="47">
        <v>10</v>
      </c>
      <c r="Q6" s="96">
        <v>9</v>
      </c>
      <c r="R6" s="48">
        <f t="shared" si="7"/>
        <v>99</v>
      </c>
      <c r="S6" s="58">
        <f t="shared" si="6"/>
        <v>12</v>
      </c>
      <c r="T6" s="97"/>
    </row>
    <row r="7" spans="1:20" ht="16.5" customHeight="1">
      <c r="A7" s="68" t="s">
        <v>15</v>
      </c>
      <c r="B7" s="91">
        <v>18</v>
      </c>
      <c r="C7" s="91">
        <v>0</v>
      </c>
      <c r="D7" s="69">
        <f t="shared" si="0"/>
        <v>1</v>
      </c>
      <c r="E7" s="47">
        <f t="shared" si="1"/>
        <v>30</v>
      </c>
      <c r="F7" s="92">
        <v>161</v>
      </c>
      <c r="G7" s="92">
        <v>160</v>
      </c>
      <c r="H7" s="69">
        <f t="shared" si="2"/>
        <v>0.99378881987577639</v>
      </c>
      <c r="I7" s="93">
        <v>10</v>
      </c>
      <c r="J7" s="92">
        <v>10</v>
      </c>
      <c r="K7" s="69">
        <f t="shared" si="3"/>
        <v>1</v>
      </c>
      <c r="L7" s="69">
        <f t="shared" si="4"/>
        <v>0.99415204678362568</v>
      </c>
      <c r="M7" s="94">
        <v>50</v>
      </c>
      <c r="N7" s="95">
        <f t="shared" si="8"/>
        <v>50</v>
      </c>
      <c r="O7" s="48">
        <f t="shared" si="5"/>
        <v>50</v>
      </c>
      <c r="P7" s="47">
        <v>10</v>
      </c>
      <c r="Q7" s="96">
        <v>9</v>
      </c>
      <c r="R7" s="48">
        <f t="shared" si="7"/>
        <v>99</v>
      </c>
      <c r="S7" s="58">
        <f t="shared" si="6"/>
        <v>12</v>
      </c>
      <c r="T7" s="97"/>
    </row>
    <row r="8" spans="1:20" s="84" customFormat="1" ht="14.45" customHeight="1">
      <c r="A8" s="68" t="s">
        <v>16</v>
      </c>
      <c r="B8" s="91">
        <v>16</v>
      </c>
      <c r="C8" s="91">
        <v>0</v>
      </c>
      <c r="D8" s="81">
        <f t="shared" si="0"/>
        <v>1</v>
      </c>
      <c r="E8" s="47">
        <f t="shared" si="1"/>
        <v>30</v>
      </c>
      <c r="F8" s="92">
        <v>140</v>
      </c>
      <c r="G8" s="92">
        <v>138</v>
      </c>
      <c r="H8" s="82">
        <f t="shared" si="2"/>
        <v>0.98571428571428577</v>
      </c>
      <c r="I8" s="93">
        <v>8</v>
      </c>
      <c r="J8" s="92">
        <v>8</v>
      </c>
      <c r="K8" s="82">
        <f t="shared" si="3"/>
        <v>1</v>
      </c>
      <c r="L8" s="82">
        <f t="shared" si="4"/>
        <v>0.98648648648648651</v>
      </c>
      <c r="M8" s="94">
        <v>50</v>
      </c>
      <c r="N8" s="95">
        <f t="shared" si="8"/>
        <v>50</v>
      </c>
      <c r="O8" s="48">
        <f t="shared" si="5"/>
        <v>50</v>
      </c>
      <c r="P8" s="47">
        <v>10</v>
      </c>
      <c r="Q8" s="96">
        <v>10</v>
      </c>
      <c r="R8" s="48">
        <f t="shared" si="7"/>
        <v>100</v>
      </c>
      <c r="S8" s="58">
        <f t="shared" si="6"/>
        <v>1</v>
      </c>
      <c r="T8" s="97"/>
    </row>
    <row r="9" spans="1:20" ht="16.5" customHeight="1">
      <c r="A9" s="68" t="s">
        <v>17</v>
      </c>
      <c r="B9" s="91">
        <v>40</v>
      </c>
      <c r="C9" s="91">
        <v>0</v>
      </c>
      <c r="D9" s="69">
        <f t="shared" si="0"/>
        <v>1</v>
      </c>
      <c r="E9" s="47">
        <f t="shared" si="1"/>
        <v>30</v>
      </c>
      <c r="F9" s="92">
        <v>158</v>
      </c>
      <c r="G9" s="92">
        <v>154</v>
      </c>
      <c r="H9" s="69">
        <f t="shared" si="2"/>
        <v>0.97468354430379744</v>
      </c>
      <c r="I9" s="93">
        <v>10</v>
      </c>
      <c r="J9" s="92">
        <v>10</v>
      </c>
      <c r="K9" s="69">
        <f t="shared" si="3"/>
        <v>1</v>
      </c>
      <c r="L9" s="69">
        <f t="shared" si="4"/>
        <v>0.97619047619047616</v>
      </c>
      <c r="M9" s="94">
        <v>50</v>
      </c>
      <c r="N9" s="95">
        <f t="shared" si="8"/>
        <v>50</v>
      </c>
      <c r="O9" s="48">
        <f t="shared" si="5"/>
        <v>50</v>
      </c>
      <c r="P9" s="47">
        <v>10</v>
      </c>
      <c r="Q9" s="96">
        <v>9.9</v>
      </c>
      <c r="R9" s="48">
        <f t="shared" si="7"/>
        <v>99.9</v>
      </c>
      <c r="S9" s="58">
        <f t="shared" si="6"/>
        <v>10</v>
      </c>
      <c r="T9" s="97"/>
    </row>
    <row r="10" spans="1:20" ht="16.5" customHeight="1">
      <c r="A10" s="68" t="s">
        <v>18</v>
      </c>
      <c r="B10" s="91">
        <v>28</v>
      </c>
      <c r="C10" s="91">
        <v>0</v>
      </c>
      <c r="D10" s="69">
        <f t="shared" si="0"/>
        <v>1</v>
      </c>
      <c r="E10" s="47">
        <f t="shared" si="1"/>
        <v>30</v>
      </c>
      <c r="F10" s="92">
        <v>63</v>
      </c>
      <c r="G10" s="92">
        <v>63</v>
      </c>
      <c r="H10" s="69">
        <f t="shared" si="2"/>
        <v>1</v>
      </c>
      <c r="I10" s="93">
        <v>10</v>
      </c>
      <c r="J10" s="92">
        <v>10</v>
      </c>
      <c r="K10" s="69">
        <f t="shared" si="3"/>
        <v>1</v>
      </c>
      <c r="L10" s="69">
        <f t="shared" si="4"/>
        <v>1</v>
      </c>
      <c r="M10" s="94">
        <v>50</v>
      </c>
      <c r="N10" s="95">
        <f t="shared" si="8"/>
        <v>50</v>
      </c>
      <c r="O10" s="48">
        <f t="shared" si="5"/>
        <v>50</v>
      </c>
      <c r="P10" s="47">
        <v>10</v>
      </c>
      <c r="Q10" s="96">
        <v>10</v>
      </c>
      <c r="R10" s="48">
        <f t="shared" si="7"/>
        <v>100</v>
      </c>
      <c r="S10" s="58">
        <f t="shared" si="6"/>
        <v>1</v>
      </c>
      <c r="T10" s="97"/>
    </row>
    <row r="11" spans="1:20" ht="16.5" customHeight="1">
      <c r="A11" s="70" t="s">
        <v>19</v>
      </c>
      <c r="B11" s="91">
        <v>18</v>
      </c>
      <c r="C11" s="91">
        <v>0</v>
      </c>
      <c r="D11" s="69">
        <f t="shared" si="0"/>
        <v>1</v>
      </c>
      <c r="E11" s="47">
        <f t="shared" si="1"/>
        <v>30</v>
      </c>
      <c r="F11" s="92">
        <v>161</v>
      </c>
      <c r="G11" s="92">
        <v>159</v>
      </c>
      <c r="H11" s="69">
        <f t="shared" si="2"/>
        <v>0.98757763975155277</v>
      </c>
      <c r="I11" s="93">
        <v>11</v>
      </c>
      <c r="J11" s="92">
        <v>11</v>
      </c>
      <c r="K11" s="69">
        <f t="shared" si="3"/>
        <v>1</v>
      </c>
      <c r="L11" s="69">
        <f t="shared" si="4"/>
        <v>0.98837209302325579</v>
      </c>
      <c r="M11" s="94">
        <v>50</v>
      </c>
      <c r="N11" s="95">
        <f t="shared" si="8"/>
        <v>50</v>
      </c>
      <c r="O11" s="48">
        <f t="shared" si="5"/>
        <v>50</v>
      </c>
      <c r="P11" s="47">
        <v>10</v>
      </c>
      <c r="Q11" s="96">
        <v>10</v>
      </c>
      <c r="R11" s="48">
        <f t="shared" si="7"/>
        <v>100</v>
      </c>
      <c r="S11" s="58">
        <f t="shared" si="6"/>
        <v>1</v>
      </c>
      <c r="T11" s="97"/>
    </row>
    <row r="12" spans="1:20" ht="16.5" customHeight="1">
      <c r="A12" s="68" t="s">
        <v>20</v>
      </c>
      <c r="B12" s="91">
        <v>8</v>
      </c>
      <c r="C12" s="91">
        <v>0</v>
      </c>
      <c r="D12" s="69">
        <f t="shared" si="0"/>
        <v>1</v>
      </c>
      <c r="E12" s="47">
        <f t="shared" si="1"/>
        <v>30</v>
      </c>
      <c r="F12" s="92">
        <v>125</v>
      </c>
      <c r="G12" s="92">
        <v>125</v>
      </c>
      <c r="H12" s="69">
        <f t="shared" si="2"/>
        <v>1</v>
      </c>
      <c r="I12" s="93">
        <v>8</v>
      </c>
      <c r="J12" s="92">
        <v>8</v>
      </c>
      <c r="K12" s="69">
        <f t="shared" si="3"/>
        <v>1</v>
      </c>
      <c r="L12" s="69">
        <f t="shared" si="4"/>
        <v>1</v>
      </c>
      <c r="M12" s="94">
        <v>50</v>
      </c>
      <c r="N12" s="95">
        <f t="shared" si="8"/>
        <v>50</v>
      </c>
      <c r="O12" s="48">
        <f t="shared" si="5"/>
        <v>50</v>
      </c>
      <c r="P12" s="47">
        <v>10</v>
      </c>
      <c r="Q12" s="96">
        <v>10</v>
      </c>
      <c r="R12" s="48">
        <f t="shared" si="7"/>
        <v>100</v>
      </c>
      <c r="S12" s="58">
        <f t="shared" si="6"/>
        <v>1</v>
      </c>
      <c r="T12" s="97"/>
    </row>
    <row r="13" spans="1:20" ht="16.5" customHeight="1">
      <c r="A13" s="68" t="s">
        <v>21</v>
      </c>
      <c r="B13" s="91">
        <v>18</v>
      </c>
      <c r="C13" s="91">
        <v>0</v>
      </c>
      <c r="D13" s="69">
        <f t="shared" si="0"/>
        <v>1</v>
      </c>
      <c r="E13" s="47">
        <f t="shared" si="1"/>
        <v>30</v>
      </c>
      <c r="F13" s="92">
        <v>330</v>
      </c>
      <c r="G13" s="92">
        <v>328</v>
      </c>
      <c r="H13" s="69">
        <f t="shared" si="2"/>
        <v>0.9939393939393939</v>
      </c>
      <c r="I13" s="93">
        <v>10</v>
      </c>
      <c r="J13" s="92">
        <v>9</v>
      </c>
      <c r="K13" s="69">
        <f t="shared" si="3"/>
        <v>0.9</v>
      </c>
      <c r="L13" s="69">
        <f t="shared" si="4"/>
        <v>0.99117647058823533</v>
      </c>
      <c r="M13" s="94">
        <v>50</v>
      </c>
      <c r="N13" s="95">
        <f t="shared" si="8"/>
        <v>49</v>
      </c>
      <c r="O13" s="48">
        <f t="shared" si="5"/>
        <v>49.5</v>
      </c>
      <c r="P13" s="47">
        <v>10</v>
      </c>
      <c r="Q13" s="96">
        <v>8.9</v>
      </c>
      <c r="R13" s="48">
        <f t="shared" si="7"/>
        <v>97.9</v>
      </c>
      <c r="S13" s="58">
        <f t="shared" si="6"/>
        <v>16</v>
      </c>
      <c r="T13" s="97"/>
    </row>
    <row r="14" spans="1:20" ht="16.5" customHeight="1">
      <c r="A14" s="68" t="s">
        <v>22</v>
      </c>
      <c r="B14" s="91">
        <v>30</v>
      </c>
      <c r="C14" s="91">
        <v>0</v>
      </c>
      <c r="D14" s="69">
        <f t="shared" si="0"/>
        <v>1</v>
      </c>
      <c r="E14" s="47">
        <f t="shared" si="1"/>
        <v>30</v>
      </c>
      <c r="F14" s="92">
        <v>90</v>
      </c>
      <c r="G14" s="92">
        <v>90</v>
      </c>
      <c r="H14" s="69">
        <f t="shared" si="2"/>
        <v>1</v>
      </c>
      <c r="I14" s="93">
        <v>10</v>
      </c>
      <c r="J14" s="92">
        <v>10</v>
      </c>
      <c r="K14" s="69">
        <f t="shared" si="3"/>
        <v>1</v>
      </c>
      <c r="L14" s="69">
        <f t="shared" si="4"/>
        <v>1</v>
      </c>
      <c r="M14" s="94">
        <v>50</v>
      </c>
      <c r="N14" s="95">
        <f t="shared" si="8"/>
        <v>50</v>
      </c>
      <c r="O14" s="48">
        <f t="shared" si="5"/>
        <v>50</v>
      </c>
      <c r="P14" s="47">
        <v>10</v>
      </c>
      <c r="Q14" s="96">
        <v>10</v>
      </c>
      <c r="R14" s="48">
        <f t="shared" si="7"/>
        <v>100</v>
      </c>
      <c r="S14" s="58">
        <f t="shared" si="6"/>
        <v>1</v>
      </c>
      <c r="T14" s="97"/>
    </row>
    <row r="15" spans="1:20" ht="16.5" customHeight="1">
      <c r="A15" s="68" t="s">
        <v>23</v>
      </c>
      <c r="B15" s="91">
        <v>40</v>
      </c>
      <c r="C15" s="91">
        <v>0</v>
      </c>
      <c r="D15" s="69">
        <f t="shared" si="0"/>
        <v>1</v>
      </c>
      <c r="E15" s="47">
        <f t="shared" si="1"/>
        <v>30</v>
      </c>
      <c r="F15" s="92">
        <v>88</v>
      </c>
      <c r="G15" s="92">
        <v>84</v>
      </c>
      <c r="H15" s="71">
        <f t="shared" si="2"/>
        <v>0.95454545454545459</v>
      </c>
      <c r="I15" s="93">
        <v>9</v>
      </c>
      <c r="J15" s="92">
        <v>9</v>
      </c>
      <c r="K15" s="71">
        <f t="shared" si="3"/>
        <v>1</v>
      </c>
      <c r="L15" s="71">
        <f t="shared" si="4"/>
        <v>0.95876288659793818</v>
      </c>
      <c r="M15" s="94">
        <v>50</v>
      </c>
      <c r="N15" s="95">
        <f t="shared" si="8"/>
        <v>50</v>
      </c>
      <c r="O15" s="48">
        <f t="shared" si="5"/>
        <v>50</v>
      </c>
      <c r="P15" s="47">
        <v>10</v>
      </c>
      <c r="Q15" s="96">
        <v>10</v>
      </c>
      <c r="R15" s="48">
        <f t="shared" si="7"/>
        <v>100</v>
      </c>
      <c r="S15" s="58">
        <f t="shared" si="6"/>
        <v>1</v>
      </c>
      <c r="T15" s="97"/>
    </row>
    <row r="16" spans="1:20" ht="16.5" customHeight="1">
      <c r="A16" s="68" t="s">
        <v>24</v>
      </c>
      <c r="B16" s="91">
        <v>30</v>
      </c>
      <c r="C16" s="91">
        <v>0</v>
      </c>
      <c r="D16" s="69">
        <f t="shared" si="0"/>
        <v>1</v>
      </c>
      <c r="E16" s="47">
        <f t="shared" si="1"/>
        <v>30</v>
      </c>
      <c r="F16" s="92">
        <v>120</v>
      </c>
      <c r="G16" s="92">
        <v>114</v>
      </c>
      <c r="H16" s="69">
        <f t="shared" si="2"/>
        <v>0.95</v>
      </c>
      <c r="I16" s="93">
        <v>9</v>
      </c>
      <c r="J16" s="92">
        <v>7</v>
      </c>
      <c r="K16" s="69">
        <f t="shared" si="3"/>
        <v>0.77777777777777779</v>
      </c>
      <c r="L16" s="69">
        <f t="shared" si="4"/>
        <v>0.93798449612403101</v>
      </c>
      <c r="M16" s="94">
        <v>50</v>
      </c>
      <c r="N16" s="95">
        <f t="shared" si="8"/>
        <v>48</v>
      </c>
      <c r="O16" s="48">
        <f t="shared" si="5"/>
        <v>49</v>
      </c>
      <c r="P16" s="47">
        <v>10</v>
      </c>
      <c r="Q16" s="96">
        <v>9.9</v>
      </c>
      <c r="R16" s="48">
        <f t="shared" si="7"/>
        <v>97.9</v>
      </c>
      <c r="S16" s="58">
        <f t="shared" si="6"/>
        <v>16</v>
      </c>
      <c r="T16" s="97" t="s">
        <v>115</v>
      </c>
    </row>
    <row r="17" spans="1:20" ht="16.5" customHeight="1">
      <c r="A17" s="68" t="s">
        <v>25</v>
      </c>
      <c r="B17" s="91">
        <v>20</v>
      </c>
      <c r="C17" s="91">
        <v>0</v>
      </c>
      <c r="D17" s="69">
        <f t="shared" si="0"/>
        <v>1</v>
      </c>
      <c r="E17" s="47">
        <f t="shared" si="1"/>
        <v>30</v>
      </c>
      <c r="F17" s="92">
        <v>101</v>
      </c>
      <c r="G17" s="92">
        <v>99</v>
      </c>
      <c r="H17" s="69">
        <f t="shared" si="2"/>
        <v>0.98019801980198018</v>
      </c>
      <c r="I17" s="93">
        <v>6</v>
      </c>
      <c r="J17" s="92">
        <v>6</v>
      </c>
      <c r="K17" s="69">
        <f t="shared" si="3"/>
        <v>1</v>
      </c>
      <c r="L17" s="69">
        <f t="shared" si="4"/>
        <v>0.98130841121495327</v>
      </c>
      <c r="M17" s="94">
        <v>50</v>
      </c>
      <c r="N17" s="95">
        <v>50</v>
      </c>
      <c r="O17" s="48">
        <f t="shared" si="5"/>
        <v>50</v>
      </c>
      <c r="P17" s="47">
        <v>10</v>
      </c>
      <c r="Q17" s="96">
        <v>10</v>
      </c>
      <c r="R17" s="48">
        <f t="shared" si="7"/>
        <v>100</v>
      </c>
      <c r="S17" s="58">
        <f t="shared" si="6"/>
        <v>1</v>
      </c>
      <c r="T17" s="97"/>
    </row>
    <row r="18" spans="1:20" ht="16.5" customHeight="1">
      <c r="A18" s="68" t="s">
        <v>26</v>
      </c>
      <c r="B18" s="91">
        <v>28</v>
      </c>
      <c r="C18" s="91">
        <v>0</v>
      </c>
      <c r="D18" s="69">
        <f t="shared" si="0"/>
        <v>1</v>
      </c>
      <c r="E18" s="47">
        <f t="shared" si="1"/>
        <v>30</v>
      </c>
      <c r="F18" s="92">
        <v>186</v>
      </c>
      <c r="G18" s="92">
        <v>177</v>
      </c>
      <c r="H18" s="69">
        <f t="shared" si="2"/>
        <v>0.95161290322580649</v>
      </c>
      <c r="I18" s="93">
        <v>7</v>
      </c>
      <c r="J18" s="92">
        <v>7</v>
      </c>
      <c r="K18" s="69">
        <f t="shared" si="3"/>
        <v>1</v>
      </c>
      <c r="L18" s="69">
        <f t="shared" si="4"/>
        <v>0.95336787564766834</v>
      </c>
      <c r="M18" s="94">
        <v>50</v>
      </c>
      <c r="N18" s="95">
        <v>50</v>
      </c>
      <c r="O18" s="48">
        <f t="shared" si="5"/>
        <v>50</v>
      </c>
      <c r="P18" s="47">
        <v>10</v>
      </c>
      <c r="Q18" s="96">
        <v>10</v>
      </c>
      <c r="R18" s="48">
        <f t="shared" si="7"/>
        <v>100</v>
      </c>
      <c r="S18" s="58">
        <f t="shared" si="6"/>
        <v>1</v>
      </c>
      <c r="T18" s="97"/>
    </row>
    <row r="19" spans="1:20" ht="16.5" customHeight="1">
      <c r="A19" s="68" t="s">
        <v>27</v>
      </c>
      <c r="B19" s="91">
        <v>16</v>
      </c>
      <c r="C19" s="91">
        <v>0</v>
      </c>
      <c r="D19" s="69">
        <f t="shared" si="0"/>
        <v>1</v>
      </c>
      <c r="E19" s="47">
        <f t="shared" si="1"/>
        <v>30</v>
      </c>
      <c r="F19" s="92">
        <v>151</v>
      </c>
      <c r="G19" s="92">
        <v>129</v>
      </c>
      <c r="H19" s="69">
        <f t="shared" si="2"/>
        <v>0.85430463576158944</v>
      </c>
      <c r="I19" s="93">
        <v>8</v>
      </c>
      <c r="J19" s="92">
        <v>7</v>
      </c>
      <c r="K19" s="69">
        <f t="shared" si="3"/>
        <v>0.875</v>
      </c>
      <c r="L19" s="69">
        <f t="shared" si="4"/>
        <v>0.85534591194968557</v>
      </c>
      <c r="M19" s="94">
        <v>50</v>
      </c>
      <c r="N19" s="95">
        <f t="shared" si="8"/>
        <v>49</v>
      </c>
      <c r="O19" s="48">
        <f t="shared" si="5"/>
        <v>49.5</v>
      </c>
      <c r="P19" s="47">
        <v>10</v>
      </c>
      <c r="Q19" s="96">
        <v>8.8000000000000007</v>
      </c>
      <c r="R19" s="48">
        <f t="shared" si="7"/>
        <v>97.8</v>
      </c>
      <c r="S19" s="58">
        <f t="shared" si="6"/>
        <v>18</v>
      </c>
      <c r="T19" s="97" t="s">
        <v>116</v>
      </c>
    </row>
    <row r="20" spans="1:20" ht="16.5" customHeight="1">
      <c r="A20" s="68" t="s">
        <v>28</v>
      </c>
      <c r="B20" s="91">
        <v>48</v>
      </c>
      <c r="C20" s="91">
        <v>0</v>
      </c>
      <c r="D20" s="69">
        <f t="shared" si="0"/>
        <v>1</v>
      </c>
      <c r="E20" s="47">
        <f t="shared" si="1"/>
        <v>30</v>
      </c>
      <c r="F20" s="92">
        <v>85</v>
      </c>
      <c r="G20" s="92">
        <v>84</v>
      </c>
      <c r="H20" s="69">
        <f t="shared" si="2"/>
        <v>0.9882352941176471</v>
      </c>
      <c r="I20" s="93">
        <v>8</v>
      </c>
      <c r="J20" s="92">
        <v>8</v>
      </c>
      <c r="K20" s="69">
        <f t="shared" si="3"/>
        <v>1</v>
      </c>
      <c r="L20" s="69">
        <f t="shared" si="4"/>
        <v>0.989247311827957</v>
      </c>
      <c r="M20" s="94">
        <v>50</v>
      </c>
      <c r="N20" s="95">
        <f t="shared" si="8"/>
        <v>50</v>
      </c>
      <c r="O20" s="48">
        <f t="shared" si="5"/>
        <v>50</v>
      </c>
      <c r="P20" s="47">
        <v>10</v>
      </c>
      <c r="Q20" s="96">
        <v>10</v>
      </c>
      <c r="R20" s="48">
        <f t="shared" si="7"/>
        <v>100</v>
      </c>
      <c r="S20" s="58">
        <f t="shared" si="6"/>
        <v>1</v>
      </c>
      <c r="T20" s="97"/>
    </row>
    <row r="21" spans="1:20" ht="16.5" customHeight="1">
      <c r="A21" s="74" t="s">
        <v>29</v>
      </c>
      <c r="B21" s="91">
        <v>20</v>
      </c>
      <c r="C21" s="91">
        <v>0</v>
      </c>
      <c r="D21" s="75">
        <f t="shared" si="0"/>
        <v>1</v>
      </c>
      <c r="E21" s="76">
        <f t="shared" si="1"/>
        <v>30</v>
      </c>
      <c r="F21" s="92">
        <v>238</v>
      </c>
      <c r="G21" s="92">
        <v>235</v>
      </c>
      <c r="H21" s="80">
        <f t="shared" si="2"/>
        <v>0.98739495798319332</v>
      </c>
      <c r="I21" s="93">
        <v>11</v>
      </c>
      <c r="J21" s="92">
        <v>11</v>
      </c>
      <c r="K21" s="80">
        <f t="shared" si="3"/>
        <v>1</v>
      </c>
      <c r="L21" s="80">
        <f t="shared" si="4"/>
        <v>0.98795180722891562</v>
      </c>
      <c r="M21" s="94">
        <v>50</v>
      </c>
      <c r="N21" s="95">
        <v>50</v>
      </c>
      <c r="O21" s="77">
        <f t="shared" si="5"/>
        <v>50</v>
      </c>
      <c r="P21" s="47">
        <v>10</v>
      </c>
      <c r="Q21" s="96">
        <v>8.6999999999999993</v>
      </c>
      <c r="R21" s="48">
        <f t="shared" si="7"/>
        <v>98.7</v>
      </c>
      <c r="S21" s="78">
        <f t="shared" si="6"/>
        <v>14</v>
      </c>
      <c r="T21" s="97"/>
    </row>
    <row r="22" spans="1:20">
      <c r="A22" s="114" t="s">
        <v>38</v>
      </c>
      <c r="B22" s="114"/>
      <c r="C22" s="114"/>
      <c r="D22" s="114"/>
      <c r="E22" s="114"/>
      <c r="F22" s="114"/>
      <c r="G22" s="114"/>
      <c r="H22" s="114"/>
      <c r="I22" s="114"/>
      <c r="J22" s="114"/>
      <c r="K22" s="114"/>
      <c r="L22" s="114"/>
      <c r="M22" s="114"/>
      <c r="N22" s="114"/>
      <c r="O22" s="114"/>
      <c r="P22" s="114"/>
      <c r="Q22" s="114"/>
      <c r="R22" s="115"/>
      <c r="S22" s="114"/>
      <c r="T22" s="114"/>
    </row>
    <row r="23" spans="1:20" ht="13.5" customHeight="1">
      <c r="A23" s="116" t="s">
        <v>42</v>
      </c>
      <c r="B23" s="116"/>
      <c r="C23" s="116"/>
      <c r="D23" s="116"/>
      <c r="E23" s="116"/>
      <c r="F23" s="116"/>
      <c r="G23" s="116"/>
      <c r="H23" s="116"/>
      <c r="I23" s="116"/>
      <c r="J23" s="116"/>
      <c r="K23" s="116"/>
      <c r="L23" s="116"/>
      <c r="M23" s="116"/>
      <c r="N23" s="116"/>
      <c r="O23" s="116"/>
      <c r="P23" s="116"/>
      <c r="Q23" s="116"/>
      <c r="R23" s="117"/>
      <c r="S23" s="116"/>
      <c r="T23" s="116"/>
    </row>
    <row r="24" spans="1:20" ht="13.5" customHeight="1">
      <c r="A24" s="116" t="s">
        <v>43</v>
      </c>
      <c r="B24" s="116"/>
      <c r="C24" s="116"/>
      <c r="D24" s="116"/>
      <c r="E24" s="116"/>
      <c r="F24" s="116"/>
      <c r="G24" s="116"/>
      <c r="H24" s="116"/>
      <c r="I24" s="116"/>
      <c r="J24" s="116"/>
      <c r="K24" s="116"/>
      <c r="L24" s="116"/>
      <c r="M24" s="116"/>
      <c r="N24" s="116"/>
      <c r="O24" s="116"/>
      <c r="P24" s="116"/>
      <c r="Q24" s="116"/>
      <c r="R24" s="117"/>
      <c r="S24" s="116"/>
      <c r="T24" s="116"/>
    </row>
    <row r="25" spans="1:20" ht="13.5" customHeight="1">
      <c r="A25" s="116" t="s">
        <v>102</v>
      </c>
      <c r="B25" s="116"/>
      <c r="C25" s="116"/>
      <c r="D25" s="116"/>
      <c r="E25" s="116"/>
      <c r="F25" s="116"/>
      <c r="G25" s="116"/>
      <c r="H25" s="116"/>
      <c r="I25" s="116"/>
      <c r="J25" s="116"/>
      <c r="K25" s="116"/>
      <c r="L25" s="116"/>
      <c r="M25" s="116"/>
      <c r="N25" s="116"/>
      <c r="O25" s="116"/>
      <c r="P25" s="116"/>
      <c r="Q25" s="116"/>
      <c r="R25" s="116"/>
      <c r="S25" s="116"/>
      <c r="T25" s="116"/>
    </row>
    <row r="26" spans="1:20" ht="13.5" customHeight="1">
      <c r="A26" s="113" t="s">
        <v>103</v>
      </c>
      <c r="B26" s="113"/>
      <c r="C26" s="113"/>
      <c r="D26" s="113"/>
      <c r="E26" s="113"/>
      <c r="F26" s="113"/>
      <c r="G26" s="113"/>
      <c r="H26" s="113"/>
      <c r="I26" s="113"/>
      <c r="J26" s="113"/>
      <c r="K26" s="113"/>
      <c r="L26" s="113"/>
      <c r="M26" s="113"/>
      <c r="N26" s="113"/>
      <c r="O26" s="113"/>
      <c r="P26" s="72"/>
      <c r="Q26" s="72"/>
      <c r="R26" s="73"/>
      <c r="S26" s="72"/>
      <c r="T26" s="85"/>
    </row>
  </sheetData>
  <sortState ref="A4:T21">
    <sortCondition ref="A4:A21"/>
  </sortState>
  <mergeCells count="14">
    <mergeCell ref="A26:O26"/>
    <mergeCell ref="T2:T3"/>
    <mergeCell ref="A22:T22"/>
    <mergeCell ref="A23:T23"/>
    <mergeCell ref="A24:T24"/>
    <mergeCell ref="A25:T25"/>
    <mergeCell ref="A1:T1"/>
    <mergeCell ref="A2:A3"/>
    <mergeCell ref="B2:E2"/>
    <mergeCell ref="F2:O2"/>
    <mergeCell ref="P2:P3"/>
    <mergeCell ref="Q2:Q3"/>
    <mergeCell ref="R2:R3"/>
    <mergeCell ref="S2:S3"/>
  </mergeCells>
  <phoneticPr fontId="9" type="noConversion"/>
  <printOptions horizontalCentered="1"/>
  <pageMargins left="0.62992125984251968" right="0.62992125984251968" top="0.74803149606299213" bottom="0.74803149606299213" header="0.31496062992125984" footer="0.31496062992125984"/>
  <pageSetup paperSize="9" orientation="landscape" r:id="rId1"/>
  <headerFooter>
    <oddHeader>&amp;L&amp;G</oddHeader>
    <oddFooter>&amp;R二〇一八年三月十七日</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topLeftCell="C1" zoomScaleNormal="100" workbookViewId="0">
      <selection activeCell="L7" sqref="L7"/>
    </sheetView>
  </sheetViews>
  <sheetFormatPr defaultColWidth="9" defaultRowHeight="13.5"/>
  <cols>
    <col min="1" max="1" width="9" style="50" customWidth="1"/>
    <col min="2" max="2" width="6.75" style="50" customWidth="1"/>
    <col min="3" max="3" width="6.375" style="50" customWidth="1"/>
    <col min="4" max="4" width="6.25" style="50" customWidth="1"/>
    <col min="5" max="5" width="11.875" style="50" customWidth="1"/>
    <col min="6" max="6" width="11.5" style="50" customWidth="1"/>
    <col min="7" max="7" width="12.625" style="50" customWidth="1"/>
    <col min="8" max="8" width="10.375" style="50" customWidth="1"/>
    <col min="9" max="9" width="7.625" style="50" customWidth="1"/>
    <col min="10" max="10" width="7.875" style="50" customWidth="1"/>
    <col min="11" max="11" width="6.875" style="50" customWidth="1"/>
    <col min="12" max="12" width="78.25" style="86" customWidth="1"/>
    <col min="13" max="256" width="9" style="50" customWidth="1"/>
    <col min="257" max="16384" width="9" style="49"/>
  </cols>
  <sheetData>
    <row r="1" spans="1:256" ht="20.25" customHeight="1">
      <c r="A1" s="107" t="s">
        <v>128</v>
      </c>
      <c r="B1" s="107"/>
      <c r="C1" s="107"/>
      <c r="D1" s="107"/>
      <c r="E1" s="107"/>
      <c r="F1" s="107"/>
      <c r="G1" s="107"/>
      <c r="H1" s="107"/>
      <c r="I1" s="107"/>
      <c r="J1" s="107"/>
      <c r="K1" s="107"/>
      <c r="L1" s="107"/>
      <c r="IL1" s="49"/>
      <c r="IM1" s="49"/>
      <c r="IN1" s="49"/>
      <c r="IO1" s="49"/>
      <c r="IP1" s="49"/>
      <c r="IQ1" s="49"/>
      <c r="IR1" s="49"/>
      <c r="IS1" s="49"/>
      <c r="IT1" s="49"/>
      <c r="IU1" s="49"/>
      <c r="IV1" s="49"/>
    </row>
    <row r="2" spans="1:256" ht="14.25" customHeight="1">
      <c r="A2" s="118" t="s">
        <v>0</v>
      </c>
      <c r="B2" s="118" t="s">
        <v>87</v>
      </c>
      <c r="C2" s="118"/>
      <c r="D2" s="118"/>
      <c r="E2" s="118" t="s">
        <v>88</v>
      </c>
      <c r="F2" s="118"/>
      <c r="G2" s="118"/>
      <c r="H2" s="118" t="s">
        <v>89</v>
      </c>
      <c r="I2" s="121" t="s">
        <v>3</v>
      </c>
      <c r="J2" s="122" t="s">
        <v>104</v>
      </c>
      <c r="K2" s="118" t="s">
        <v>4</v>
      </c>
      <c r="L2" s="118" t="s">
        <v>37</v>
      </c>
      <c r="IL2" s="49"/>
      <c r="IM2" s="49"/>
      <c r="IN2" s="49"/>
      <c r="IO2" s="49"/>
      <c r="IP2" s="49"/>
      <c r="IQ2" s="49"/>
      <c r="IR2" s="49"/>
      <c r="IS2" s="49"/>
      <c r="IT2" s="49"/>
      <c r="IU2" s="49"/>
      <c r="IV2" s="49"/>
    </row>
    <row r="3" spans="1:256" ht="28.5">
      <c r="A3" s="118"/>
      <c r="B3" s="67" t="s">
        <v>72</v>
      </c>
      <c r="C3" s="67" t="s">
        <v>73</v>
      </c>
      <c r="D3" s="67" t="s">
        <v>74</v>
      </c>
      <c r="E3" s="67" t="s">
        <v>90</v>
      </c>
      <c r="F3" s="67" t="s">
        <v>91</v>
      </c>
      <c r="G3" s="67" t="s">
        <v>92</v>
      </c>
      <c r="H3" s="118"/>
      <c r="I3" s="121"/>
      <c r="J3" s="123"/>
      <c r="K3" s="118"/>
      <c r="L3" s="118"/>
      <c r="IL3" s="49"/>
      <c r="IM3" s="49"/>
      <c r="IN3" s="49"/>
      <c r="IO3" s="49"/>
      <c r="IP3" s="49"/>
      <c r="IQ3" s="49"/>
      <c r="IR3" s="49"/>
      <c r="IS3" s="49"/>
      <c r="IT3" s="49"/>
      <c r="IU3" s="49"/>
      <c r="IV3" s="49"/>
    </row>
    <row r="4" spans="1:256" ht="15.4" customHeight="1">
      <c r="A4" s="56" t="s">
        <v>61</v>
      </c>
      <c r="B4" s="97">
        <v>2</v>
      </c>
      <c r="C4" s="97">
        <v>1</v>
      </c>
      <c r="D4" s="97">
        <v>1</v>
      </c>
      <c r="E4" s="97">
        <v>5</v>
      </c>
      <c r="F4" s="88">
        <v>30</v>
      </c>
      <c r="G4" s="97">
        <v>5</v>
      </c>
      <c r="H4" s="97">
        <v>5</v>
      </c>
      <c r="I4" s="79">
        <f>SUM(B4:H4)</f>
        <v>49</v>
      </c>
      <c r="J4" s="79">
        <f>I4/50*10</f>
        <v>9.8000000000000007</v>
      </c>
      <c r="K4" s="57">
        <f>RANK(I4,$I$4:$I$21)</f>
        <v>13</v>
      </c>
      <c r="L4" s="130" t="s">
        <v>117</v>
      </c>
      <c r="IL4" s="49"/>
      <c r="IM4" s="49"/>
      <c r="IN4" s="49"/>
      <c r="IO4" s="49"/>
      <c r="IP4" s="49"/>
      <c r="IQ4" s="49"/>
      <c r="IR4" s="49"/>
      <c r="IS4" s="49"/>
      <c r="IT4" s="49"/>
      <c r="IU4" s="49"/>
      <c r="IV4" s="49"/>
    </row>
    <row r="5" spans="1:256" ht="15.4" customHeight="1">
      <c r="A5" s="56" t="s">
        <v>67</v>
      </c>
      <c r="B5" s="97">
        <v>2</v>
      </c>
      <c r="C5" s="97">
        <v>2</v>
      </c>
      <c r="D5" s="97">
        <v>1</v>
      </c>
      <c r="E5" s="97">
        <v>5</v>
      </c>
      <c r="F5" s="97">
        <v>30</v>
      </c>
      <c r="G5" s="97">
        <v>5</v>
      </c>
      <c r="H5" s="97">
        <v>5</v>
      </c>
      <c r="I5" s="79">
        <f t="shared" ref="I5:I21" si="0">SUM(B5:H5)</f>
        <v>50</v>
      </c>
      <c r="J5" s="79">
        <f t="shared" ref="J5:J21" si="1">I5/50*10</f>
        <v>10</v>
      </c>
      <c r="K5" s="57">
        <f t="shared" ref="K5:K21" si="2">RANK(I5,$I$4:$I$21)</f>
        <v>1</v>
      </c>
      <c r="L5" s="130"/>
      <c r="IL5" s="49"/>
      <c r="IM5" s="49"/>
      <c r="IN5" s="49"/>
      <c r="IO5" s="49"/>
      <c r="IP5" s="49"/>
      <c r="IQ5" s="49"/>
      <c r="IR5" s="49"/>
      <c r="IS5" s="49"/>
      <c r="IT5" s="49"/>
      <c r="IU5" s="49"/>
      <c r="IV5" s="49"/>
    </row>
    <row r="6" spans="1:256" ht="15.4" customHeight="1">
      <c r="A6" s="56" t="s">
        <v>68</v>
      </c>
      <c r="B6" s="97">
        <v>2</v>
      </c>
      <c r="C6" s="97">
        <v>2</v>
      </c>
      <c r="D6" s="97">
        <v>1</v>
      </c>
      <c r="E6" s="97">
        <v>5</v>
      </c>
      <c r="F6" s="97">
        <v>25</v>
      </c>
      <c r="G6" s="97">
        <v>5</v>
      </c>
      <c r="H6" s="97">
        <v>5</v>
      </c>
      <c r="I6" s="79">
        <f t="shared" si="0"/>
        <v>45</v>
      </c>
      <c r="J6" s="79">
        <f t="shared" si="1"/>
        <v>9</v>
      </c>
      <c r="K6" s="57">
        <f t="shared" si="2"/>
        <v>14</v>
      </c>
      <c r="L6" s="130" t="s">
        <v>118</v>
      </c>
      <c r="IL6" s="49"/>
      <c r="IM6" s="49"/>
      <c r="IN6" s="49"/>
      <c r="IO6" s="49"/>
      <c r="IP6" s="49"/>
      <c r="IQ6" s="49"/>
      <c r="IR6" s="49"/>
      <c r="IS6" s="49"/>
      <c r="IT6" s="49"/>
      <c r="IU6" s="49"/>
      <c r="IV6" s="49"/>
    </row>
    <row r="7" spans="1:256" ht="15.4" customHeight="1">
      <c r="A7" s="56" t="s">
        <v>62</v>
      </c>
      <c r="B7" s="97">
        <v>2</v>
      </c>
      <c r="C7" s="97">
        <v>2</v>
      </c>
      <c r="D7" s="97">
        <v>1</v>
      </c>
      <c r="E7" s="97">
        <v>5</v>
      </c>
      <c r="F7" s="97">
        <v>25</v>
      </c>
      <c r="G7" s="97">
        <v>5</v>
      </c>
      <c r="H7" s="97">
        <v>5</v>
      </c>
      <c r="I7" s="79">
        <f t="shared" si="0"/>
        <v>45</v>
      </c>
      <c r="J7" s="79">
        <f t="shared" si="1"/>
        <v>9</v>
      </c>
      <c r="K7" s="57">
        <f t="shared" si="2"/>
        <v>14</v>
      </c>
      <c r="L7" s="130" t="s">
        <v>119</v>
      </c>
      <c r="IL7" s="49"/>
      <c r="IM7" s="49"/>
      <c r="IN7" s="49"/>
      <c r="IO7" s="49"/>
      <c r="IP7" s="49"/>
      <c r="IQ7" s="49"/>
      <c r="IR7" s="49"/>
      <c r="IS7" s="49"/>
      <c r="IT7" s="49"/>
      <c r="IU7" s="49"/>
      <c r="IV7" s="49"/>
    </row>
    <row r="8" spans="1:256" ht="15.4" customHeight="1">
      <c r="A8" s="56" t="s">
        <v>70</v>
      </c>
      <c r="B8" s="97">
        <v>2</v>
      </c>
      <c r="C8" s="97">
        <v>2</v>
      </c>
      <c r="D8" s="97">
        <v>1</v>
      </c>
      <c r="E8" s="97">
        <v>5</v>
      </c>
      <c r="F8" s="97">
        <v>30</v>
      </c>
      <c r="G8" s="97">
        <v>5</v>
      </c>
      <c r="H8" s="97">
        <v>5</v>
      </c>
      <c r="I8" s="79">
        <f t="shared" si="0"/>
        <v>50</v>
      </c>
      <c r="J8" s="79">
        <f t="shared" si="1"/>
        <v>10</v>
      </c>
      <c r="K8" s="57">
        <f t="shared" si="2"/>
        <v>1</v>
      </c>
      <c r="L8" s="130"/>
      <c r="IL8" s="49"/>
      <c r="IM8" s="49"/>
      <c r="IN8" s="49"/>
      <c r="IO8" s="49"/>
      <c r="IP8" s="49"/>
      <c r="IQ8" s="49"/>
      <c r="IR8" s="49"/>
      <c r="IS8" s="49"/>
      <c r="IT8" s="49"/>
      <c r="IU8" s="49"/>
      <c r="IV8" s="49"/>
    </row>
    <row r="9" spans="1:256" ht="15.4" customHeight="1">
      <c r="A9" s="56" t="s">
        <v>69</v>
      </c>
      <c r="B9" s="97">
        <v>2</v>
      </c>
      <c r="C9" s="97">
        <v>2</v>
      </c>
      <c r="D9" s="97">
        <v>1</v>
      </c>
      <c r="E9" s="97">
        <v>5</v>
      </c>
      <c r="F9" s="97">
        <v>30</v>
      </c>
      <c r="G9" s="97">
        <v>4.5</v>
      </c>
      <c r="H9" s="97">
        <v>5</v>
      </c>
      <c r="I9" s="79">
        <f t="shared" si="0"/>
        <v>49.5</v>
      </c>
      <c r="J9" s="79">
        <f t="shared" si="1"/>
        <v>9.9</v>
      </c>
      <c r="K9" s="57">
        <f t="shared" si="2"/>
        <v>11</v>
      </c>
      <c r="L9" s="130" t="s">
        <v>120</v>
      </c>
      <c r="IL9" s="49"/>
      <c r="IM9" s="49"/>
      <c r="IN9" s="49"/>
      <c r="IO9" s="49"/>
      <c r="IP9" s="49"/>
      <c r="IQ9" s="49"/>
      <c r="IR9" s="49"/>
      <c r="IS9" s="49"/>
      <c r="IT9" s="49"/>
      <c r="IU9" s="49"/>
      <c r="IV9" s="49"/>
    </row>
    <row r="10" spans="1:256" ht="15.4" customHeight="1">
      <c r="A10" s="56" t="s">
        <v>56</v>
      </c>
      <c r="B10" s="97">
        <v>2</v>
      </c>
      <c r="C10" s="97">
        <v>2</v>
      </c>
      <c r="D10" s="97">
        <v>1</v>
      </c>
      <c r="E10" s="97">
        <v>5</v>
      </c>
      <c r="F10" s="97">
        <v>30</v>
      </c>
      <c r="G10" s="97">
        <v>5</v>
      </c>
      <c r="H10" s="97">
        <v>5</v>
      </c>
      <c r="I10" s="79">
        <f t="shared" si="0"/>
        <v>50</v>
      </c>
      <c r="J10" s="79">
        <f t="shared" si="1"/>
        <v>10</v>
      </c>
      <c r="K10" s="57">
        <f t="shared" si="2"/>
        <v>1</v>
      </c>
      <c r="L10" s="130"/>
      <c r="IL10" s="49"/>
      <c r="IM10" s="49"/>
      <c r="IN10" s="49"/>
      <c r="IO10" s="49"/>
      <c r="IP10" s="49"/>
      <c r="IQ10" s="49"/>
      <c r="IR10" s="49"/>
      <c r="IS10" s="49"/>
      <c r="IT10" s="49"/>
      <c r="IU10" s="49"/>
      <c r="IV10" s="49"/>
    </row>
    <row r="11" spans="1:256" ht="15.4" customHeight="1">
      <c r="A11" s="56" t="s">
        <v>57</v>
      </c>
      <c r="B11" s="97">
        <v>2</v>
      </c>
      <c r="C11" s="97">
        <v>2</v>
      </c>
      <c r="D11" s="97">
        <v>1</v>
      </c>
      <c r="E11" s="97">
        <v>5</v>
      </c>
      <c r="F11" s="97">
        <v>30</v>
      </c>
      <c r="G11" s="97">
        <v>5</v>
      </c>
      <c r="H11" s="97">
        <v>5</v>
      </c>
      <c r="I11" s="79">
        <f t="shared" si="0"/>
        <v>50</v>
      </c>
      <c r="J11" s="79">
        <f t="shared" si="1"/>
        <v>10</v>
      </c>
      <c r="K11" s="57">
        <f t="shared" si="2"/>
        <v>1</v>
      </c>
      <c r="L11" s="130"/>
      <c r="IL11" s="49"/>
      <c r="IM11" s="49"/>
      <c r="IN11" s="49"/>
      <c r="IO11" s="49"/>
      <c r="IP11" s="49"/>
      <c r="IQ11" s="49"/>
      <c r="IR11" s="49"/>
      <c r="IS11" s="49"/>
      <c r="IT11" s="49"/>
      <c r="IU11" s="49"/>
      <c r="IV11" s="49"/>
    </row>
    <row r="12" spans="1:256" ht="15.4" customHeight="1">
      <c r="A12" s="56" t="s">
        <v>64</v>
      </c>
      <c r="B12" s="97">
        <v>2</v>
      </c>
      <c r="C12" s="97">
        <v>2</v>
      </c>
      <c r="D12" s="97">
        <v>1</v>
      </c>
      <c r="E12" s="97">
        <v>5</v>
      </c>
      <c r="F12" s="97">
        <v>30</v>
      </c>
      <c r="G12" s="97">
        <v>5</v>
      </c>
      <c r="H12" s="97">
        <v>5</v>
      </c>
      <c r="I12" s="79">
        <f t="shared" si="0"/>
        <v>50</v>
      </c>
      <c r="J12" s="79">
        <f t="shared" si="1"/>
        <v>10</v>
      </c>
      <c r="K12" s="57">
        <f t="shared" si="2"/>
        <v>1</v>
      </c>
      <c r="L12" s="131"/>
      <c r="IL12" s="49"/>
      <c r="IM12" s="49"/>
      <c r="IN12" s="49"/>
      <c r="IO12" s="49"/>
      <c r="IP12" s="49"/>
      <c r="IQ12" s="49"/>
      <c r="IR12" s="49"/>
      <c r="IS12" s="49"/>
      <c r="IT12" s="49"/>
      <c r="IU12" s="49"/>
      <c r="IV12" s="49"/>
    </row>
    <row r="13" spans="1:256" ht="15.4" customHeight="1">
      <c r="A13" s="56" t="s">
        <v>65</v>
      </c>
      <c r="B13" s="97">
        <v>2</v>
      </c>
      <c r="C13" s="97">
        <v>2</v>
      </c>
      <c r="D13" s="97">
        <v>1</v>
      </c>
      <c r="E13" s="97">
        <v>5</v>
      </c>
      <c r="F13" s="97">
        <v>25</v>
      </c>
      <c r="G13" s="97">
        <v>4.5</v>
      </c>
      <c r="H13" s="97">
        <v>5</v>
      </c>
      <c r="I13" s="79">
        <f t="shared" si="0"/>
        <v>44.5</v>
      </c>
      <c r="J13" s="79">
        <f t="shared" si="1"/>
        <v>8.9</v>
      </c>
      <c r="K13" s="57">
        <f t="shared" si="2"/>
        <v>16</v>
      </c>
      <c r="L13" s="130" t="s">
        <v>121</v>
      </c>
      <c r="IL13" s="49"/>
      <c r="IM13" s="49"/>
      <c r="IN13" s="49"/>
      <c r="IO13" s="49"/>
      <c r="IP13" s="49"/>
      <c r="IQ13" s="49"/>
      <c r="IR13" s="49"/>
      <c r="IS13" s="49"/>
      <c r="IT13" s="49"/>
      <c r="IU13" s="49"/>
      <c r="IV13" s="49"/>
    </row>
    <row r="14" spans="1:256" ht="15.4" customHeight="1">
      <c r="A14" s="56" t="s">
        <v>58</v>
      </c>
      <c r="B14" s="97">
        <v>2</v>
      </c>
      <c r="C14" s="97">
        <v>2</v>
      </c>
      <c r="D14" s="97">
        <v>1</v>
      </c>
      <c r="E14" s="97">
        <v>5</v>
      </c>
      <c r="F14" s="97">
        <v>30</v>
      </c>
      <c r="G14" s="97">
        <v>5</v>
      </c>
      <c r="H14" s="97">
        <v>5</v>
      </c>
      <c r="I14" s="79">
        <f t="shared" si="0"/>
        <v>50</v>
      </c>
      <c r="J14" s="79">
        <f t="shared" si="1"/>
        <v>10</v>
      </c>
      <c r="K14" s="57">
        <f t="shared" si="2"/>
        <v>1</v>
      </c>
      <c r="L14" s="130"/>
      <c r="IL14" s="49"/>
      <c r="IM14" s="49"/>
      <c r="IN14" s="49"/>
      <c r="IO14" s="49"/>
      <c r="IP14" s="49"/>
      <c r="IQ14" s="49"/>
      <c r="IR14" s="49"/>
      <c r="IS14" s="49"/>
      <c r="IT14" s="49"/>
      <c r="IU14" s="49"/>
      <c r="IV14" s="49"/>
    </row>
    <row r="15" spans="1:256" ht="15.4" customHeight="1">
      <c r="A15" s="56" t="s">
        <v>60</v>
      </c>
      <c r="B15" s="97">
        <v>2</v>
      </c>
      <c r="C15" s="97">
        <v>2</v>
      </c>
      <c r="D15" s="97">
        <v>1</v>
      </c>
      <c r="E15" s="97">
        <v>5</v>
      </c>
      <c r="F15" s="97">
        <v>30</v>
      </c>
      <c r="G15" s="97">
        <v>5</v>
      </c>
      <c r="H15" s="97">
        <v>5</v>
      </c>
      <c r="I15" s="79">
        <f t="shared" si="0"/>
        <v>50</v>
      </c>
      <c r="J15" s="79">
        <f t="shared" si="1"/>
        <v>10</v>
      </c>
      <c r="K15" s="57">
        <f t="shared" si="2"/>
        <v>1</v>
      </c>
      <c r="L15" s="130"/>
      <c r="IL15" s="49"/>
      <c r="IM15" s="49"/>
      <c r="IN15" s="49"/>
      <c r="IO15" s="49"/>
      <c r="IP15" s="49"/>
      <c r="IQ15" s="49"/>
      <c r="IR15" s="49"/>
      <c r="IS15" s="49"/>
      <c r="IT15" s="49"/>
      <c r="IU15" s="49"/>
      <c r="IV15" s="49"/>
    </row>
    <row r="16" spans="1:256" ht="15.4" customHeight="1">
      <c r="A16" s="56" t="s">
        <v>66</v>
      </c>
      <c r="B16" s="97">
        <v>2</v>
      </c>
      <c r="C16" s="97">
        <v>2</v>
      </c>
      <c r="D16" s="97">
        <v>1</v>
      </c>
      <c r="E16" s="97">
        <v>5</v>
      </c>
      <c r="F16" s="97">
        <v>30</v>
      </c>
      <c r="G16" s="97">
        <v>4.5</v>
      </c>
      <c r="H16" s="97">
        <v>5</v>
      </c>
      <c r="I16" s="79">
        <f t="shared" si="0"/>
        <v>49.5</v>
      </c>
      <c r="J16" s="79">
        <f t="shared" si="1"/>
        <v>9.9</v>
      </c>
      <c r="K16" s="57">
        <f t="shared" si="2"/>
        <v>11</v>
      </c>
      <c r="L16" s="130" t="s">
        <v>122</v>
      </c>
      <c r="IL16" s="49"/>
      <c r="IM16" s="49"/>
      <c r="IN16" s="49"/>
      <c r="IO16" s="49"/>
      <c r="IP16" s="49"/>
      <c r="IQ16" s="49"/>
      <c r="IR16" s="49"/>
      <c r="IS16" s="49"/>
      <c r="IT16" s="49"/>
      <c r="IU16" s="49"/>
      <c r="IV16" s="49"/>
    </row>
    <row r="17" spans="1:256" ht="15.4" customHeight="1">
      <c r="A17" s="56" t="s">
        <v>55</v>
      </c>
      <c r="B17" s="97">
        <v>2</v>
      </c>
      <c r="C17" s="97">
        <v>2</v>
      </c>
      <c r="D17" s="97">
        <v>1</v>
      </c>
      <c r="E17" s="97">
        <v>5</v>
      </c>
      <c r="F17" s="97">
        <v>30</v>
      </c>
      <c r="G17" s="97">
        <v>5</v>
      </c>
      <c r="H17" s="97">
        <v>5</v>
      </c>
      <c r="I17" s="79">
        <f t="shared" si="0"/>
        <v>50</v>
      </c>
      <c r="J17" s="79">
        <f t="shared" si="1"/>
        <v>10</v>
      </c>
      <c r="K17" s="57">
        <f t="shared" si="2"/>
        <v>1</v>
      </c>
      <c r="L17" s="130"/>
      <c r="IL17" s="49"/>
      <c r="IM17" s="49"/>
      <c r="IN17" s="49"/>
      <c r="IO17" s="49"/>
      <c r="IP17" s="49"/>
      <c r="IQ17" s="49"/>
      <c r="IR17" s="49"/>
      <c r="IS17" s="49"/>
      <c r="IT17" s="49"/>
      <c r="IU17" s="49"/>
      <c r="IV17" s="49"/>
    </row>
    <row r="18" spans="1:256" ht="15.4" customHeight="1">
      <c r="A18" s="56" t="s">
        <v>96</v>
      </c>
      <c r="B18" s="97">
        <v>2</v>
      </c>
      <c r="C18" s="97">
        <v>2</v>
      </c>
      <c r="D18" s="97">
        <v>1</v>
      </c>
      <c r="E18" s="97">
        <v>5</v>
      </c>
      <c r="F18" s="97">
        <v>30</v>
      </c>
      <c r="G18" s="97">
        <v>5</v>
      </c>
      <c r="H18" s="97">
        <v>5</v>
      </c>
      <c r="I18" s="79">
        <f t="shared" si="0"/>
        <v>50</v>
      </c>
      <c r="J18" s="79">
        <f t="shared" si="1"/>
        <v>10</v>
      </c>
      <c r="K18" s="57">
        <f t="shared" si="2"/>
        <v>1</v>
      </c>
      <c r="L18" s="130"/>
      <c r="IL18" s="49"/>
      <c r="IM18" s="49"/>
      <c r="IN18" s="49"/>
      <c r="IO18" s="49"/>
      <c r="IP18" s="49"/>
      <c r="IQ18" s="49"/>
      <c r="IR18" s="49"/>
      <c r="IS18" s="49"/>
      <c r="IT18" s="49"/>
      <c r="IU18" s="49"/>
      <c r="IV18" s="49"/>
    </row>
    <row r="19" spans="1:256" ht="15.4" customHeight="1">
      <c r="A19" s="56" t="s">
        <v>71</v>
      </c>
      <c r="B19" s="97">
        <v>2</v>
      </c>
      <c r="C19" s="97">
        <v>2</v>
      </c>
      <c r="D19" s="97">
        <v>1</v>
      </c>
      <c r="E19" s="97">
        <v>5</v>
      </c>
      <c r="F19" s="97">
        <v>25</v>
      </c>
      <c r="G19" s="97">
        <v>4</v>
      </c>
      <c r="H19" s="97">
        <v>5</v>
      </c>
      <c r="I19" s="79">
        <f t="shared" si="0"/>
        <v>44</v>
      </c>
      <c r="J19" s="79">
        <f t="shared" si="1"/>
        <v>8.8000000000000007</v>
      </c>
      <c r="K19" s="57">
        <f t="shared" si="2"/>
        <v>17</v>
      </c>
      <c r="L19" s="130" t="s">
        <v>123</v>
      </c>
      <c r="IL19" s="49"/>
      <c r="IM19" s="49"/>
      <c r="IN19" s="49"/>
      <c r="IO19" s="49"/>
      <c r="IP19" s="49"/>
      <c r="IQ19" s="49"/>
      <c r="IR19" s="49"/>
      <c r="IS19" s="49"/>
      <c r="IT19" s="49"/>
      <c r="IU19" s="49"/>
      <c r="IV19" s="49"/>
    </row>
    <row r="20" spans="1:256" ht="15.4" customHeight="1">
      <c r="A20" s="56" t="s">
        <v>63</v>
      </c>
      <c r="B20" s="97">
        <v>2</v>
      </c>
      <c r="C20" s="97">
        <v>2</v>
      </c>
      <c r="D20" s="97">
        <v>1</v>
      </c>
      <c r="E20" s="97">
        <v>5</v>
      </c>
      <c r="F20" s="97">
        <v>30</v>
      </c>
      <c r="G20" s="97">
        <v>5</v>
      </c>
      <c r="H20" s="97">
        <v>5</v>
      </c>
      <c r="I20" s="79">
        <f t="shared" si="0"/>
        <v>50</v>
      </c>
      <c r="J20" s="79">
        <f t="shared" si="1"/>
        <v>10</v>
      </c>
      <c r="K20" s="57">
        <f t="shared" si="2"/>
        <v>1</v>
      </c>
      <c r="L20" s="132"/>
      <c r="IL20" s="49"/>
      <c r="IM20" s="49"/>
      <c r="IN20" s="49"/>
      <c r="IO20" s="49"/>
      <c r="IP20" s="49"/>
      <c r="IQ20" s="49"/>
      <c r="IR20" s="49"/>
      <c r="IS20" s="49"/>
      <c r="IT20" s="49"/>
      <c r="IU20" s="49"/>
      <c r="IV20" s="49"/>
    </row>
    <row r="21" spans="1:256" ht="15.4" customHeight="1">
      <c r="A21" s="56" t="s">
        <v>59</v>
      </c>
      <c r="B21" s="97">
        <v>2</v>
      </c>
      <c r="C21" s="97">
        <v>2</v>
      </c>
      <c r="D21" s="97">
        <v>1</v>
      </c>
      <c r="E21" s="97">
        <v>5</v>
      </c>
      <c r="F21" s="97">
        <v>25</v>
      </c>
      <c r="G21" s="97">
        <v>3.5</v>
      </c>
      <c r="H21" s="97">
        <v>5</v>
      </c>
      <c r="I21" s="79">
        <f t="shared" si="0"/>
        <v>43.5</v>
      </c>
      <c r="J21" s="79">
        <f t="shared" si="1"/>
        <v>8.6999999999999993</v>
      </c>
      <c r="K21" s="57">
        <f t="shared" si="2"/>
        <v>18</v>
      </c>
      <c r="L21" s="130" t="s">
        <v>124</v>
      </c>
      <c r="IL21" s="49"/>
      <c r="IM21" s="49"/>
      <c r="IN21" s="49"/>
      <c r="IO21" s="49"/>
      <c r="IP21" s="49"/>
      <c r="IQ21" s="49"/>
      <c r="IR21" s="49"/>
      <c r="IS21" s="49"/>
      <c r="IT21" s="49"/>
      <c r="IU21" s="49"/>
      <c r="IV21" s="49"/>
    </row>
    <row r="22" spans="1:256" s="87" customFormat="1" ht="24.75" customHeight="1">
      <c r="A22" s="120" t="s">
        <v>93</v>
      </c>
      <c r="B22" s="120"/>
      <c r="C22" s="120"/>
      <c r="D22" s="120"/>
      <c r="E22" s="120"/>
      <c r="F22" s="120"/>
      <c r="G22" s="120"/>
      <c r="H22" s="120"/>
      <c r="I22" s="120"/>
      <c r="J22" s="120"/>
      <c r="K22" s="120"/>
      <c r="L22" s="120"/>
    </row>
    <row r="23" spans="1:256" s="51" customFormat="1" ht="18.75" customHeight="1">
      <c r="A23" s="120" t="s">
        <v>75</v>
      </c>
      <c r="B23" s="120"/>
      <c r="C23" s="120"/>
      <c r="D23" s="120"/>
      <c r="E23" s="120"/>
      <c r="F23" s="120"/>
      <c r="G23" s="120"/>
      <c r="H23" s="120"/>
      <c r="I23" s="120"/>
      <c r="J23" s="120"/>
      <c r="K23" s="120"/>
      <c r="L23" s="120"/>
    </row>
    <row r="24" spans="1:256" s="51" customFormat="1" ht="18.75" customHeight="1">
      <c r="A24" s="120" t="s">
        <v>105</v>
      </c>
      <c r="B24" s="120"/>
      <c r="C24" s="120"/>
      <c r="D24" s="120"/>
      <c r="E24" s="120"/>
      <c r="F24" s="120"/>
      <c r="G24" s="120"/>
      <c r="H24" s="120"/>
      <c r="I24" s="120"/>
      <c r="J24" s="120"/>
      <c r="K24" s="120"/>
      <c r="L24" s="120"/>
    </row>
    <row r="25" spans="1:256" s="51" customFormat="1" ht="36.75" customHeight="1">
      <c r="A25" s="119" t="s">
        <v>94</v>
      </c>
      <c r="B25" s="119"/>
      <c r="C25" s="119"/>
      <c r="D25" s="119"/>
      <c r="E25" s="119"/>
      <c r="F25" s="119"/>
      <c r="G25" s="119"/>
      <c r="H25" s="119"/>
      <c r="I25" s="119"/>
      <c r="J25" s="119"/>
      <c r="K25" s="119"/>
      <c r="L25" s="119"/>
    </row>
    <row r="26" spans="1:256" s="51" customFormat="1" ht="96.75" customHeight="1">
      <c r="A26" s="119" t="s">
        <v>106</v>
      </c>
      <c r="B26" s="119"/>
      <c r="C26" s="119"/>
      <c r="D26" s="119"/>
      <c r="E26" s="119"/>
      <c r="F26" s="119"/>
      <c r="G26" s="119"/>
      <c r="H26" s="119"/>
      <c r="I26" s="119"/>
      <c r="J26" s="119"/>
      <c r="K26" s="119"/>
      <c r="L26" s="119"/>
    </row>
    <row r="27" spans="1:256" s="51" customFormat="1" ht="25.5" customHeight="1">
      <c r="A27" s="119" t="s">
        <v>107</v>
      </c>
      <c r="B27" s="119"/>
      <c r="C27" s="119"/>
      <c r="D27" s="119"/>
      <c r="E27" s="119"/>
      <c r="F27" s="119"/>
      <c r="G27" s="119"/>
      <c r="H27" s="119"/>
      <c r="I27" s="119"/>
      <c r="J27" s="119"/>
      <c r="K27" s="119"/>
      <c r="L27" s="119"/>
    </row>
    <row r="28" spans="1:256" s="51" customFormat="1" ht="17.25" customHeight="1">
      <c r="A28" s="120" t="s">
        <v>95</v>
      </c>
      <c r="B28" s="120"/>
      <c r="C28" s="120"/>
      <c r="D28" s="120"/>
      <c r="E28" s="120"/>
      <c r="F28" s="120"/>
      <c r="G28" s="120"/>
      <c r="H28" s="120"/>
      <c r="I28" s="120"/>
      <c r="J28" s="120"/>
      <c r="K28" s="120"/>
      <c r="L28" s="120"/>
    </row>
  </sheetData>
  <sortState ref="A4:IV21">
    <sortCondition ref="A4:A21"/>
  </sortState>
  <mergeCells count="16">
    <mergeCell ref="A28:L28"/>
    <mergeCell ref="A2:A3"/>
    <mergeCell ref="H2:H3"/>
    <mergeCell ref="I2:I3"/>
    <mergeCell ref="J2:J3"/>
    <mergeCell ref="K2:K3"/>
    <mergeCell ref="B2:D2"/>
    <mergeCell ref="E2:G2"/>
    <mergeCell ref="A22:L22"/>
    <mergeCell ref="A23:L23"/>
    <mergeCell ref="A24:L24"/>
    <mergeCell ref="A1:L1"/>
    <mergeCell ref="L2:L3"/>
    <mergeCell ref="A25:L25"/>
    <mergeCell ref="A26:L26"/>
    <mergeCell ref="A27:L27"/>
  </mergeCells>
  <phoneticPr fontId="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湖南农业大学日常管理检查结果汇总表</vt:lpstr>
      <vt:lpstr>附表一</vt:lpstr>
      <vt:lpstr>附表二</vt:lpstr>
      <vt:lpstr>附表三</vt:lpstr>
      <vt:lpstr>表一</vt:lpstr>
      <vt:lpstr>附表二</vt:lpstr>
      <vt:lpstr>附表一</vt:lpstr>
      <vt:lpstr>湖南农业大学学生日常学习检查得分周汇总_2017春季学期第二周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Annie Hu</cp:lastModifiedBy>
  <cp:lastPrinted>2018-05-21T05:49:51Z</cp:lastPrinted>
  <dcterms:created xsi:type="dcterms:W3CDTF">2016-09-12T23:48:00Z</dcterms:created>
  <dcterms:modified xsi:type="dcterms:W3CDTF">2018-05-22T12:22:16Z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